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8475" activeTab="1"/>
  </bookViews>
  <sheets>
    <sheet name="R &amp; P Summary" sheetId="2" r:id="rId1"/>
    <sheet name="Cash Book" sheetId="1" r:id="rId2"/>
    <sheet name="Sheet3" sheetId="3" r:id="rId3"/>
  </sheets>
  <definedNames>
    <definedName name="_xlnm.Print_Area" localSheetId="1">'Cash Book'!$A$1:$R$87</definedName>
    <definedName name="_xlnm.Print_Area" localSheetId="0">'R &amp; P Summary'!$A$43:$K$62</definedName>
  </definedNames>
  <calcPr calcId="125725"/>
</workbook>
</file>

<file path=xl/calcChain.xml><?xml version="1.0" encoding="utf-8"?>
<calcChain xmlns="http://schemas.openxmlformats.org/spreadsheetml/2006/main">
  <c r="J31" i="1"/>
  <c r="J30"/>
  <c r="J29"/>
  <c r="N25"/>
  <c r="L8"/>
  <c r="L9" s="1"/>
  <c r="L12" s="1"/>
  <c r="H51"/>
  <c r="F51"/>
  <c r="P54"/>
  <c r="J12"/>
  <c r="J13" s="1"/>
  <c r="J14" s="1"/>
  <c r="J16" s="1"/>
  <c r="H52" l="1"/>
  <c r="L13"/>
  <c r="G49" i="2"/>
  <c r="H84" i="1"/>
  <c r="C26" i="2"/>
  <c r="C31"/>
  <c r="E36"/>
  <c r="E32"/>
  <c r="E38" s="1"/>
  <c r="C32"/>
  <c r="F35"/>
  <c r="E35"/>
  <c r="F34"/>
  <c r="E34"/>
  <c r="G33"/>
  <c r="F33"/>
  <c r="E33"/>
  <c r="C33"/>
  <c r="G25"/>
  <c r="G24"/>
  <c r="G23"/>
  <c r="G22"/>
  <c r="G59" s="1"/>
  <c r="G21"/>
  <c r="G18"/>
  <c r="G55" s="1"/>
  <c r="G13"/>
  <c r="G9"/>
  <c r="G8"/>
  <c r="G7"/>
  <c r="C27"/>
  <c r="G27" s="1"/>
  <c r="C19"/>
  <c r="G19" s="1"/>
  <c r="G56" s="1"/>
  <c r="C20"/>
  <c r="G20" s="1"/>
  <c r="C17"/>
  <c r="G17" s="1"/>
  <c r="G58" s="1"/>
  <c r="C16"/>
  <c r="G16" s="1"/>
  <c r="G57" s="1"/>
  <c r="C15"/>
  <c r="C14"/>
  <c r="C34" s="1"/>
  <c r="E28"/>
  <c r="E27"/>
  <c r="E14"/>
  <c r="E10"/>
  <c r="C10"/>
  <c r="P52" i="1"/>
  <c r="J17"/>
  <c r="J18" s="1"/>
  <c r="J19" l="1"/>
  <c r="L14"/>
  <c r="G60" i="2"/>
  <c r="C35"/>
  <c r="C36" s="1"/>
  <c r="C39" s="1"/>
  <c r="G15"/>
  <c r="G35" s="1"/>
  <c r="C28"/>
  <c r="C38" s="1"/>
  <c r="G14"/>
  <c r="G32"/>
  <c r="H68" i="1" l="1"/>
  <c r="H72" s="1"/>
  <c r="L16"/>
  <c r="J20"/>
  <c r="J21" s="1"/>
  <c r="J22" s="1"/>
  <c r="J23" s="1"/>
  <c r="J24" s="1"/>
  <c r="J25" s="1"/>
  <c r="J26" s="1"/>
  <c r="J27" s="1"/>
  <c r="J28" s="1"/>
  <c r="G34" i="2"/>
  <c r="G52" s="1"/>
  <c r="G28"/>
  <c r="L17" i="1" l="1"/>
  <c r="L18" s="1"/>
  <c r="L19" s="1"/>
  <c r="L20" s="1"/>
  <c r="L21" s="1"/>
  <c r="L22" s="1"/>
  <c r="L23" s="1"/>
  <c r="L24" s="1"/>
  <c r="L27" s="1"/>
  <c r="L28" s="1"/>
</calcChain>
</file>

<file path=xl/sharedStrings.xml><?xml version="1.0" encoding="utf-8"?>
<sst xmlns="http://schemas.openxmlformats.org/spreadsheetml/2006/main" count="121" uniqueCount="94">
  <si>
    <t xml:space="preserve">£ </t>
  </si>
  <si>
    <t>First Half Precept</t>
  </si>
  <si>
    <t>Lenghtsman Funding CE</t>
  </si>
  <si>
    <t>Bank Ref.</t>
  </si>
  <si>
    <t>Cheque No.</t>
  </si>
  <si>
    <t>Hire of Peckforton Village Hall</t>
  </si>
  <si>
    <t>Insurance - AON Ltd.</t>
  </si>
  <si>
    <t>Subscription to Mid Cheshire Footpath Society</t>
  </si>
  <si>
    <t>Membership ChALC</t>
  </si>
  <si>
    <t>Second Half Precept</t>
  </si>
  <si>
    <t>Bank Balance</t>
  </si>
  <si>
    <t>Receipts</t>
  </si>
  <si>
    <t>Expenses inc VAT</t>
  </si>
  <si>
    <t xml:space="preserve">VAT </t>
  </si>
  <si>
    <t>Budget</t>
  </si>
  <si>
    <t>External Audit</t>
  </si>
  <si>
    <t>Donations</t>
  </si>
  <si>
    <t>Improvements</t>
  </si>
  <si>
    <t>Council Tax Support Grant CE</t>
  </si>
  <si>
    <t>c/o</t>
  </si>
  <si>
    <t>Spurstow Parish Council - Receipts &amp; Payments  - Plus Bank / Cash Reconciliation</t>
  </si>
  <si>
    <t>2013/14</t>
  </si>
  <si>
    <t>Cash Book Balance</t>
  </si>
  <si>
    <t>Opening  Cash Book / Bank Balance</t>
  </si>
  <si>
    <t>Precept</t>
  </si>
  <si>
    <t>£</t>
  </si>
  <si>
    <t>2012/13</t>
  </si>
  <si>
    <t>Better / (Worse) than prior year</t>
  </si>
  <si>
    <t>Precept from CE</t>
  </si>
  <si>
    <t>Equalisation Grant from CE</t>
  </si>
  <si>
    <t>Total Receipts</t>
  </si>
  <si>
    <t>Spurstow Parish Council - Receipts &amp; Payments  Summary</t>
  </si>
  <si>
    <t>Annual Return Ref. Box</t>
  </si>
  <si>
    <t>Payment to Parish Clerk</t>
  </si>
  <si>
    <t>Payment to Lengthsman</t>
  </si>
  <si>
    <t>Insurance</t>
  </si>
  <si>
    <t>Electricity for Footway Lighting</t>
  </si>
  <si>
    <t>Repairs to Footway lighting</t>
  </si>
  <si>
    <t>Chestire Association of Councils</t>
  </si>
  <si>
    <t>Hire of Meeting Room</t>
  </si>
  <si>
    <t>Internal Audit</t>
  </si>
  <si>
    <t>Mid Cheshire Footpath Society</t>
  </si>
  <si>
    <t>Police Cluster Meeting Contribution</t>
  </si>
  <si>
    <t>Expenses</t>
  </si>
  <si>
    <t>Total Payments</t>
  </si>
  <si>
    <t>Other Receipts</t>
  </si>
  <si>
    <t>Staff Costs</t>
  </si>
  <si>
    <t>Opening Cash Book Balance</t>
  </si>
  <si>
    <t>Closing Cash Book Balance</t>
  </si>
  <si>
    <t>Check 1</t>
  </si>
  <si>
    <t>Check 2</t>
  </si>
  <si>
    <t>Prior Year Adjustment &amp; Rounding</t>
  </si>
  <si>
    <t>7 &amp; 8</t>
  </si>
  <si>
    <t>Spurstow Parish Council   -  Bank Balance &amp;  Cash Book Reconciliation</t>
  </si>
  <si>
    <t>Balance per Barclays Bank Statement</t>
  </si>
  <si>
    <t>Less Unpresented Cheques</t>
  </si>
  <si>
    <t>Balance per Cash Book</t>
  </si>
  <si>
    <t>Spurstow Parish Council   -  Fixed Assets at Cost</t>
  </si>
  <si>
    <t>Adjusted Balance per Return</t>
  </si>
  <si>
    <t>No additions or disposals</t>
  </si>
  <si>
    <t>Closing Balance per Return</t>
  </si>
  <si>
    <t>Spurstow Parish Council - Notes on Variancies Current Year to Prior Year</t>
  </si>
  <si>
    <t>Total Other Receipts</t>
  </si>
  <si>
    <t>Equalisation Grant from CE was further reduced by Borough Council</t>
  </si>
  <si>
    <t>All Other Payments</t>
  </si>
  <si>
    <t>Memorial Bench &amp; Plaque Purchased in 2012/13 not repeated in 2013/14</t>
  </si>
  <si>
    <t>Memorial Bench &amp; Plaque</t>
  </si>
  <si>
    <t>Electricity for Footway Lighting - Scottish Power more than doubled tarrif in 2013/14</t>
  </si>
  <si>
    <t>Repairs to Footway lighting - Fewer problems in 2013/14</t>
  </si>
  <si>
    <t>External Audit - No charge in 2013/14</t>
  </si>
  <si>
    <t>Lenghtsman Funding from CE</t>
  </si>
  <si>
    <t>Two new Village Signs incl. Instalation</t>
  </si>
  <si>
    <t>Payment to Lenghtsman lower as hours worked reduced due to death of emploee in January 14</t>
  </si>
  <si>
    <t>Two new Village Signs incl. Instalation paid for in 2013/14. Nil in 2012/13</t>
  </si>
  <si>
    <t>2014/15</t>
  </si>
  <si>
    <t>2013/14 Expenses</t>
  </si>
  <si>
    <t>2014/15 Receipts &amp; Expenses</t>
  </si>
  <si>
    <t>VAT Recovery - 1/4/11 to 31/3/14</t>
  </si>
  <si>
    <t>Hire of Peckforton &amp; Beeston Village Room</t>
  </si>
  <si>
    <t>Parish Clerk</t>
  </si>
  <si>
    <t>Parish Clerk Expenses</t>
  </si>
  <si>
    <t>Stationary</t>
  </si>
  <si>
    <t>Electricity for Footpath Lighting</t>
  </si>
  <si>
    <t>Repairs to Footpath Lighting</t>
  </si>
  <si>
    <t>Police Cluster Meetings Subs</t>
  </si>
  <si>
    <t>Lengthsman Payments  (Target £900)</t>
  </si>
  <si>
    <t>Net Receipts &amp; (Expenses)</t>
  </si>
  <si>
    <t>Totals to date</t>
  </si>
  <si>
    <t>ChALC Planning Seminar</t>
  </si>
  <si>
    <t>Scottish Power</t>
  </si>
  <si>
    <t>Extra 2 keys for notice board (D Cox)</t>
  </si>
  <si>
    <t>Fee for hedge cutting along footpath between South Croft &amp; Haycroft Farm</t>
  </si>
  <si>
    <t>Barbridge Chapel Trust Police Cluster meetings</t>
  </si>
  <si>
    <t>BDO Penalty for Asset error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</si>
</sst>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[$-F800]dddd\,\ mmmm\ dd\,\ yyyy"/>
    <numFmt numFmtId="165" formatCode="#,##0.00;\(#,##0.00\)"/>
    <numFmt numFmtId="166" formatCode="_-* #,##0_-;\-* #,##0_-;_-* &quot;-&quot;??_-;_-@_-"/>
    <numFmt numFmtId="167" formatCode="#,##0;\(#,##0\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164" fontId="0" fillId="0" borderId="0" xfId="0" applyNumberFormat="1"/>
    <xf numFmtId="43" fontId="0" fillId="0" borderId="0" xfId="1" applyFont="1" applyBorder="1"/>
    <xf numFmtId="165" fontId="2" fillId="0" borderId="1" xfId="1" applyNumberFormat="1" applyFont="1" applyBorder="1"/>
    <xf numFmtId="165" fontId="1" fillId="0" borderId="0" xfId="1" applyNumberFormat="1" applyFont="1" applyBorder="1"/>
    <xf numFmtId="166" fontId="0" fillId="0" borderId="0" xfId="1" applyNumberFormat="1" applyFont="1"/>
    <xf numFmtId="43" fontId="2" fillId="0" borderId="2" xfId="0" applyNumberFormat="1" applyFont="1" applyBorder="1"/>
    <xf numFmtId="166" fontId="2" fillId="0" borderId="1" xfId="1" applyNumberFormat="1" applyFont="1" applyBorder="1"/>
    <xf numFmtId="167" fontId="2" fillId="0" borderId="1" xfId="1" applyNumberFormat="1" applyFont="1" applyBorder="1"/>
    <xf numFmtId="43" fontId="2" fillId="0" borderId="0" xfId="0" applyNumberFormat="1" applyFont="1" applyBorder="1"/>
    <xf numFmtId="0" fontId="0" fillId="0" borderId="3" xfId="0" applyBorder="1"/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3" fillId="0" borderId="0" xfId="0" applyFont="1" applyBorder="1"/>
    <xf numFmtId="0" fontId="0" fillId="0" borderId="7" xfId="0" applyBorder="1"/>
    <xf numFmtId="0" fontId="0" fillId="0" borderId="0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0" fontId="2" fillId="0" borderId="0" xfId="0" applyFont="1" applyBorder="1"/>
    <xf numFmtId="166" fontId="2" fillId="0" borderId="0" xfId="1" applyNumberFormat="1" applyFont="1" applyBorder="1"/>
    <xf numFmtId="43" fontId="2" fillId="0" borderId="0" xfId="1" applyFont="1" applyBorder="1"/>
    <xf numFmtId="0" fontId="4" fillId="0" borderId="0" xfId="0" applyFont="1" applyBorder="1"/>
    <xf numFmtId="166" fontId="0" fillId="0" borderId="0" xfId="1" applyNumberFormat="1" applyFont="1" applyBorder="1"/>
    <xf numFmtId="0" fontId="0" fillId="0" borderId="0" xfId="0" applyNumberFormat="1" applyBorder="1"/>
    <xf numFmtId="43" fontId="0" fillId="0" borderId="0" xfId="0" applyNumberFormat="1" applyBorder="1"/>
    <xf numFmtId="165" fontId="0" fillId="0" borderId="0" xfId="1" applyNumberFormat="1" applyFont="1" applyBorder="1"/>
    <xf numFmtId="43" fontId="1" fillId="0" borderId="0" xfId="1" applyFont="1" applyBorder="1"/>
    <xf numFmtId="0" fontId="0" fillId="0" borderId="0" xfId="0" applyFont="1" applyBorder="1"/>
    <xf numFmtId="164" fontId="0" fillId="0" borderId="8" xfId="0" applyNumberFormat="1" applyBorder="1"/>
    <xf numFmtId="0" fontId="0" fillId="0" borderId="9" xfId="0" applyBorder="1"/>
    <xf numFmtId="166" fontId="0" fillId="0" borderId="9" xfId="1" applyNumberFormat="1" applyFont="1" applyBorder="1"/>
    <xf numFmtId="0" fontId="0" fillId="0" borderId="10" xfId="0" applyBorder="1"/>
    <xf numFmtId="0" fontId="0" fillId="0" borderId="11" xfId="0" applyBorder="1" applyAlignment="1">
      <alignment horizontal="right"/>
    </xf>
    <xf numFmtId="0" fontId="2" fillId="0" borderId="12" xfId="0" applyFont="1" applyBorder="1"/>
    <xf numFmtId="43" fontId="2" fillId="0" borderId="1" xfId="0" applyNumberFormat="1" applyFont="1" applyBorder="1"/>
    <xf numFmtId="0" fontId="2" fillId="0" borderId="0" xfId="0" applyFont="1" applyFill="1" applyBorder="1"/>
    <xf numFmtId="0" fontId="0" fillId="0" borderId="8" xfId="0" applyBorder="1"/>
    <xf numFmtId="0" fontId="5" fillId="0" borderId="6" xfId="0" applyFont="1" applyBorder="1"/>
    <xf numFmtId="0" fontId="2" fillId="0" borderId="0" xfId="0" applyFont="1" applyBorder="1" applyAlignment="1">
      <alignment horizontal="center" wrapText="1"/>
    </xf>
    <xf numFmtId="167" fontId="0" fillId="0" borderId="0" xfId="1" applyNumberFormat="1" applyFont="1" applyBorder="1"/>
    <xf numFmtId="0" fontId="2" fillId="0" borderId="6" xfId="0" applyFont="1" applyBorder="1"/>
    <xf numFmtId="166" fontId="0" fillId="0" borderId="0" xfId="0" applyNumberFormat="1" applyBorder="1"/>
    <xf numFmtId="0" fontId="6" fillId="0" borderId="6" xfId="0" applyFont="1" applyBorder="1"/>
    <xf numFmtId="167" fontId="0" fillId="0" borderId="1" xfId="0" applyNumberFormat="1" applyBorder="1"/>
    <xf numFmtId="167" fontId="0" fillId="0" borderId="0" xfId="0" applyNumberFormat="1" applyBorder="1"/>
    <xf numFmtId="0" fontId="0" fillId="0" borderId="0" xfId="0" applyNumberFormat="1" applyBorder="1" applyAlignment="1">
      <alignment wrapText="1"/>
    </xf>
    <xf numFmtId="0" fontId="0" fillId="0" borderId="6" xfId="0" applyNumberFormat="1" applyBorder="1" applyAlignment="1">
      <alignment wrapText="1"/>
    </xf>
    <xf numFmtId="0" fontId="2" fillId="0" borderId="9" xfId="0" applyFont="1" applyBorder="1" applyAlignment="1">
      <alignment horizontal="center"/>
    </xf>
    <xf numFmtId="0" fontId="0" fillId="0" borderId="0" xfId="0" applyFill="1" applyBorder="1"/>
    <xf numFmtId="43" fontId="0" fillId="0" borderId="0" xfId="1" applyFont="1" applyFill="1" applyBorder="1"/>
    <xf numFmtId="0" fontId="0" fillId="0" borderId="0" xfId="0" applyNumberFormat="1" applyFill="1" applyBorder="1"/>
    <xf numFmtId="43" fontId="0" fillId="3" borderId="0" xfId="1" applyFont="1" applyFill="1" applyBorder="1"/>
    <xf numFmtId="0" fontId="0" fillId="2" borderId="0" xfId="0" applyFill="1" applyBorder="1"/>
    <xf numFmtId="43" fontId="0" fillId="4" borderId="0" xfId="1" applyFont="1" applyFill="1" applyBorder="1"/>
    <xf numFmtId="0" fontId="0" fillId="0" borderId="6" xfId="0" applyNumberFormat="1" applyBorder="1" applyAlignment="1">
      <alignment wrapText="1"/>
    </xf>
    <xf numFmtId="0" fontId="0" fillId="0" borderId="0" xfId="0" applyBorder="1" applyAlignment="1"/>
    <xf numFmtId="0" fontId="0" fillId="0" borderId="0" xfId="0" applyNumberForma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J61"/>
  <sheetViews>
    <sheetView topLeftCell="A71" workbookViewId="0">
      <selection activeCell="C95" sqref="C95"/>
    </sheetView>
  </sheetViews>
  <sheetFormatPr defaultRowHeight="15"/>
  <cols>
    <col min="1" max="1" width="3.5703125" customWidth="1"/>
    <col min="2" max="2" width="34.5703125" customWidth="1"/>
    <col min="3" max="3" width="12.28515625" customWidth="1"/>
    <col min="4" max="4" width="2.7109375" customWidth="1"/>
    <col min="5" max="5" width="11.5703125" customWidth="1"/>
    <col min="6" max="6" width="2" customWidth="1"/>
    <col min="7" max="7" width="14" customWidth="1"/>
    <col min="8" max="8" width="3.28515625" customWidth="1"/>
    <col min="9" max="9" width="19.85546875" customWidth="1"/>
    <col min="10" max="10" width="2.7109375" customWidth="1"/>
    <col min="11" max="11" width="2.42578125" customWidth="1"/>
  </cols>
  <sheetData>
    <row r="1" spans="2:10" ht="15.75" thickBot="1"/>
    <row r="2" spans="2:10" ht="18.75">
      <c r="B2" s="10"/>
      <c r="C2" s="12"/>
      <c r="D2" s="12"/>
      <c r="E2" s="12"/>
      <c r="F2" s="12"/>
      <c r="G2" s="12"/>
      <c r="H2" s="12"/>
      <c r="I2" s="11" t="s">
        <v>21</v>
      </c>
      <c r="J2" s="13"/>
    </row>
    <row r="3" spans="2:10" ht="18.75">
      <c r="B3" s="43" t="s">
        <v>31</v>
      </c>
      <c r="C3" s="15"/>
      <c r="D3" s="15"/>
      <c r="E3" s="15"/>
      <c r="F3" s="15"/>
      <c r="G3" s="15"/>
      <c r="H3" s="15"/>
      <c r="I3" s="15"/>
      <c r="J3" s="17"/>
    </row>
    <row r="4" spans="2:10" ht="57.75" customHeight="1">
      <c r="B4" s="14"/>
      <c r="C4" s="44" t="s">
        <v>21</v>
      </c>
      <c r="D4" s="44"/>
      <c r="E4" s="44" t="s">
        <v>26</v>
      </c>
      <c r="F4" s="44"/>
      <c r="G4" s="44" t="s">
        <v>27</v>
      </c>
      <c r="H4" s="18"/>
      <c r="I4" s="44" t="s">
        <v>32</v>
      </c>
      <c r="J4" s="17"/>
    </row>
    <row r="5" spans="2:10">
      <c r="B5" s="14"/>
      <c r="C5" s="44" t="s">
        <v>25</v>
      </c>
      <c r="D5" s="44"/>
      <c r="E5" s="44" t="s">
        <v>25</v>
      </c>
      <c r="F5" s="44"/>
      <c r="G5" s="44" t="s">
        <v>25</v>
      </c>
      <c r="H5" s="18"/>
      <c r="I5" s="15"/>
      <c r="J5" s="17"/>
    </row>
    <row r="6" spans="2:10">
      <c r="B6" s="14"/>
      <c r="C6" s="15"/>
      <c r="D6" s="15"/>
      <c r="E6" s="15"/>
      <c r="F6" s="15"/>
      <c r="G6" s="15"/>
      <c r="H6" s="15"/>
      <c r="I6" s="15"/>
      <c r="J6" s="17"/>
    </row>
    <row r="7" spans="2:10">
      <c r="B7" s="14" t="s">
        <v>28</v>
      </c>
      <c r="C7" s="28">
        <v>1925</v>
      </c>
      <c r="D7" s="28"/>
      <c r="E7" s="28">
        <v>1925</v>
      </c>
      <c r="F7" s="28"/>
      <c r="G7" s="28">
        <f>+C7-E7</f>
        <v>0</v>
      </c>
      <c r="H7" s="28"/>
      <c r="I7" s="20">
        <v>2</v>
      </c>
      <c r="J7" s="17"/>
    </row>
    <row r="8" spans="2:10">
      <c r="B8" s="14" t="s">
        <v>70</v>
      </c>
      <c r="C8" s="28">
        <v>1150</v>
      </c>
      <c r="D8" s="28"/>
      <c r="E8" s="28">
        <v>1150</v>
      </c>
      <c r="F8" s="28"/>
      <c r="G8" s="28">
        <f t="shared" ref="G8:G9" si="0">+C8-E8</f>
        <v>0</v>
      </c>
      <c r="H8" s="28"/>
      <c r="I8" s="20">
        <v>3</v>
      </c>
      <c r="J8" s="17"/>
    </row>
    <row r="9" spans="2:10">
      <c r="B9" s="14" t="s">
        <v>29</v>
      </c>
      <c r="C9" s="28">
        <v>126</v>
      </c>
      <c r="D9" s="28"/>
      <c r="E9" s="28">
        <v>355</v>
      </c>
      <c r="F9" s="28"/>
      <c r="G9" s="45">
        <f t="shared" si="0"/>
        <v>-229</v>
      </c>
      <c r="H9" s="28"/>
      <c r="I9" s="20">
        <v>3</v>
      </c>
      <c r="J9" s="17"/>
    </row>
    <row r="10" spans="2:10">
      <c r="B10" s="14" t="s">
        <v>30</v>
      </c>
      <c r="C10" s="7">
        <f>SUM(C7:C9)</f>
        <v>3201</v>
      </c>
      <c r="D10" s="28"/>
      <c r="E10" s="7">
        <f>SUM(E7:E9)</f>
        <v>3430</v>
      </c>
      <c r="F10" s="28"/>
      <c r="G10" s="28"/>
      <c r="H10" s="28"/>
      <c r="I10" s="20"/>
      <c r="J10" s="17"/>
    </row>
    <row r="11" spans="2:10">
      <c r="B11" s="14"/>
      <c r="C11" s="28"/>
      <c r="D11" s="28"/>
      <c r="E11" s="28"/>
      <c r="F11" s="28"/>
      <c r="G11" s="28"/>
      <c r="H11" s="28"/>
      <c r="I11" s="20"/>
      <c r="J11" s="17"/>
    </row>
    <row r="12" spans="2:10">
      <c r="B12" s="14"/>
      <c r="C12" s="28"/>
      <c r="D12" s="28"/>
      <c r="E12" s="28"/>
      <c r="F12" s="28"/>
      <c r="G12" s="28"/>
      <c r="H12" s="28"/>
      <c r="I12" s="20"/>
      <c r="J12" s="17"/>
    </row>
    <row r="13" spans="2:10">
      <c r="B13" s="14" t="s">
        <v>33</v>
      </c>
      <c r="C13" s="28">
        <v>590</v>
      </c>
      <c r="D13" s="28"/>
      <c r="E13" s="28">
        <v>580</v>
      </c>
      <c r="F13" s="28"/>
      <c r="G13" s="45">
        <f>+E13-C13</f>
        <v>-10</v>
      </c>
      <c r="H13" s="28"/>
      <c r="I13" s="20">
        <v>4</v>
      </c>
      <c r="J13" s="17"/>
    </row>
    <row r="14" spans="2:10">
      <c r="B14" s="14" t="s">
        <v>34</v>
      </c>
      <c r="C14" s="28" t="e">
        <f>+'Cash Book'!#REF!+'Cash Book'!#REF!+'Cash Book'!#REF!+'Cash Book'!#REF!+'Cash Book'!H40+'Cash Book'!H41+'Cash Book'!H45-C13</f>
        <v>#REF!</v>
      </c>
      <c r="D14" s="28"/>
      <c r="E14" s="28">
        <f>1535-E13</f>
        <v>955</v>
      </c>
      <c r="F14" s="28"/>
      <c r="G14" s="45" t="e">
        <f t="shared" ref="G14:G27" si="1">+E14-C14</f>
        <v>#REF!</v>
      </c>
      <c r="H14" s="28"/>
      <c r="I14" s="20">
        <v>4</v>
      </c>
      <c r="J14" s="17"/>
    </row>
    <row r="15" spans="2:10">
      <c r="B15" s="14" t="s">
        <v>35</v>
      </c>
      <c r="C15" s="28">
        <f>+'Cash Book'!H16</f>
        <v>403.4</v>
      </c>
      <c r="D15" s="28"/>
      <c r="E15" s="28">
        <v>445</v>
      </c>
      <c r="F15" s="28"/>
      <c r="G15" s="45">
        <f t="shared" si="1"/>
        <v>41.600000000000023</v>
      </c>
      <c r="H15" s="28"/>
      <c r="I15" s="20">
        <v>6</v>
      </c>
      <c r="J15" s="17"/>
    </row>
    <row r="16" spans="2:10">
      <c r="B16" s="14" t="s">
        <v>36</v>
      </c>
      <c r="C16" s="28" t="e">
        <f>+'Cash Book'!H36+'Cash Book'!H37+'Cash Book'!#REF!</f>
        <v>#REF!</v>
      </c>
      <c r="D16" s="28"/>
      <c r="E16" s="28">
        <v>157</v>
      </c>
      <c r="F16" s="28"/>
      <c r="G16" s="45" t="e">
        <f t="shared" si="1"/>
        <v>#REF!</v>
      </c>
      <c r="H16" s="28"/>
      <c r="I16" s="20">
        <v>6</v>
      </c>
      <c r="J16" s="17"/>
    </row>
    <row r="17" spans="2:10">
      <c r="B17" s="14" t="s">
        <v>37</v>
      </c>
      <c r="C17" s="28">
        <f>+'Cash Book'!H34+'Cash Book'!H43</f>
        <v>175</v>
      </c>
      <c r="D17" s="28"/>
      <c r="E17" s="28">
        <v>649</v>
      </c>
      <c r="F17" s="28"/>
      <c r="G17" s="45">
        <f t="shared" si="1"/>
        <v>474</v>
      </c>
      <c r="H17" s="28"/>
      <c r="I17" s="20">
        <v>6</v>
      </c>
      <c r="J17" s="17"/>
    </row>
    <row r="18" spans="2:10">
      <c r="B18" s="14" t="s">
        <v>66</v>
      </c>
      <c r="C18" s="28"/>
      <c r="D18" s="28"/>
      <c r="E18" s="28">
        <v>507</v>
      </c>
      <c r="F18" s="28"/>
      <c r="G18" s="45">
        <f t="shared" si="1"/>
        <v>507</v>
      </c>
      <c r="H18" s="28"/>
      <c r="I18" s="20">
        <v>6</v>
      </c>
      <c r="J18" s="17"/>
    </row>
    <row r="19" spans="2:10">
      <c r="B19" s="14" t="s">
        <v>71</v>
      </c>
      <c r="C19" s="28">
        <f>+'Cash Book'!H23</f>
        <v>175</v>
      </c>
      <c r="D19" s="28"/>
      <c r="E19" s="28"/>
      <c r="F19" s="28"/>
      <c r="G19" s="45">
        <f t="shared" si="1"/>
        <v>-175</v>
      </c>
      <c r="H19" s="28"/>
      <c r="I19" s="20">
        <v>6</v>
      </c>
      <c r="J19" s="17"/>
    </row>
    <row r="20" spans="2:10">
      <c r="B20" s="14" t="s">
        <v>38</v>
      </c>
      <c r="C20" s="28">
        <f>+'Cash Book'!H18</f>
        <v>102</v>
      </c>
      <c r="D20" s="28"/>
      <c r="E20" s="28">
        <v>103</v>
      </c>
      <c r="F20" s="28"/>
      <c r="G20" s="45">
        <f t="shared" si="1"/>
        <v>1</v>
      </c>
      <c r="H20" s="28"/>
      <c r="I20" s="20">
        <v>6</v>
      </c>
      <c r="J20" s="17"/>
    </row>
    <row r="21" spans="2:10">
      <c r="B21" s="14" t="s">
        <v>39</v>
      </c>
      <c r="C21" s="28">
        <v>80</v>
      </c>
      <c r="D21" s="28"/>
      <c r="E21" s="28">
        <v>60</v>
      </c>
      <c r="F21" s="28"/>
      <c r="G21" s="45">
        <f t="shared" si="1"/>
        <v>-20</v>
      </c>
      <c r="H21" s="28"/>
      <c r="I21" s="20">
        <v>6</v>
      </c>
      <c r="J21" s="17"/>
    </row>
    <row r="22" spans="2:10">
      <c r="B22" s="14" t="s">
        <v>15</v>
      </c>
      <c r="C22" s="28">
        <v>0</v>
      </c>
      <c r="D22" s="28"/>
      <c r="E22" s="28">
        <v>60</v>
      </c>
      <c r="F22" s="28"/>
      <c r="G22" s="45">
        <f t="shared" si="1"/>
        <v>60</v>
      </c>
      <c r="H22" s="28"/>
      <c r="I22" s="20">
        <v>6</v>
      </c>
      <c r="J22" s="17"/>
    </row>
    <row r="23" spans="2:10">
      <c r="B23" s="14" t="s">
        <v>40</v>
      </c>
      <c r="C23" s="28">
        <v>20</v>
      </c>
      <c r="D23" s="28"/>
      <c r="E23" s="28">
        <v>20</v>
      </c>
      <c r="F23" s="28"/>
      <c r="G23" s="45">
        <f t="shared" si="1"/>
        <v>0</v>
      </c>
      <c r="H23" s="28"/>
      <c r="I23" s="20">
        <v>6</v>
      </c>
      <c r="J23" s="17"/>
    </row>
    <row r="24" spans="2:10">
      <c r="B24" s="14" t="s">
        <v>41</v>
      </c>
      <c r="C24" s="28">
        <v>8</v>
      </c>
      <c r="D24" s="28"/>
      <c r="E24" s="28">
        <v>8</v>
      </c>
      <c r="F24" s="28"/>
      <c r="G24" s="45">
        <f t="shared" si="1"/>
        <v>0</v>
      </c>
      <c r="H24" s="28"/>
      <c r="I24" s="20">
        <v>6</v>
      </c>
      <c r="J24" s="17"/>
    </row>
    <row r="25" spans="2:10">
      <c r="B25" s="14" t="s">
        <v>42</v>
      </c>
      <c r="C25" s="28">
        <v>0</v>
      </c>
      <c r="D25" s="28"/>
      <c r="E25" s="28">
        <v>10</v>
      </c>
      <c r="F25" s="28"/>
      <c r="G25" s="45">
        <f t="shared" si="1"/>
        <v>10</v>
      </c>
      <c r="H25" s="28"/>
      <c r="I25" s="20">
        <v>6</v>
      </c>
      <c r="J25" s="17"/>
    </row>
    <row r="26" spans="2:10">
      <c r="B26" s="14" t="s">
        <v>51</v>
      </c>
      <c r="C26" s="28" t="e">
        <f>+'Cash Book'!#REF!-0.2</f>
        <v>#REF!</v>
      </c>
      <c r="D26" s="28"/>
      <c r="E26" s="28"/>
      <c r="F26" s="28"/>
      <c r="G26" s="45"/>
      <c r="H26" s="28"/>
      <c r="I26" s="20"/>
      <c r="J26" s="17"/>
    </row>
    <row r="27" spans="2:10">
      <c r="B27" s="14" t="s">
        <v>43</v>
      </c>
      <c r="C27" s="28" t="e">
        <f>+'Cash Book'!#REF!+'Cash Book'!H31+'Cash Book'!H42</f>
        <v>#REF!</v>
      </c>
      <c r="D27" s="28"/>
      <c r="E27" s="28">
        <f>14.5+41.85</f>
        <v>56.35</v>
      </c>
      <c r="F27" s="28"/>
      <c r="G27" s="45" t="e">
        <f t="shared" si="1"/>
        <v>#REF!</v>
      </c>
      <c r="H27" s="28"/>
      <c r="I27" s="20">
        <v>6</v>
      </c>
      <c r="J27" s="17"/>
    </row>
    <row r="28" spans="2:10">
      <c r="B28" s="14" t="s">
        <v>44</v>
      </c>
      <c r="C28" s="7" t="e">
        <f>SUM(C13:C27)</f>
        <v>#REF!</v>
      </c>
      <c r="D28" s="28"/>
      <c r="E28" s="7">
        <f>SUM(E13:E27)</f>
        <v>3610.35</v>
      </c>
      <c r="F28" s="28"/>
      <c r="G28" s="8" t="e">
        <f>SUM(G7:G27)</f>
        <v>#REF!</v>
      </c>
      <c r="H28" s="28"/>
      <c r="I28" s="15"/>
      <c r="J28" s="17"/>
    </row>
    <row r="29" spans="2:10">
      <c r="B29" s="14"/>
      <c r="C29" s="28"/>
      <c r="D29" s="28"/>
      <c r="E29" s="28"/>
      <c r="F29" s="28"/>
      <c r="G29" s="45"/>
      <c r="H29" s="28"/>
      <c r="I29" s="15"/>
      <c r="J29" s="17"/>
    </row>
    <row r="30" spans="2:10">
      <c r="B30" s="14"/>
      <c r="C30" s="28"/>
      <c r="D30" s="28"/>
      <c r="E30" s="28"/>
      <c r="F30" s="28"/>
      <c r="G30" s="45"/>
      <c r="H30" s="28"/>
      <c r="I30" s="15"/>
      <c r="J30" s="17"/>
    </row>
    <row r="31" spans="2:10">
      <c r="B31" s="46" t="s">
        <v>47</v>
      </c>
      <c r="C31" s="25">
        <f>+E36</f>
        <v>4694.6499999999996</v>
      </c>
      <c r="D31" s="25"/>
      <c r="E31" s="25">
        <v>4875</v>
      </c>
      <c r="F31" s="28"/>
      <c r="G31" s="28"/>
      <c r="H31" s="28"/>
      <c r="I31" s="20">
        <v>1</v>
      </c>
      <c r="J31" s="17"/>
    </row>
    <row r="32" spans="2:10">
      <c r="B32" s="14" t="s">
        <v>28</v>
      </c>
      <c r="C32" s="28">
        <f>+C7</f>
        <v>1925</v>
      </c>
      <c r="D32" s="28"/>
      <c r="E32" s="28">
        <f>+E7</f>
        <v>1925</v>
      </c>
      <c r="F32" s="28"/>
      <c r="G32" s="45">
        <f>+E32-C32</f>
        <v>0</v>
      </c>
      <c r="H32" s="28"/>
      <c r="I32" s="20">
        <v>2</v>
      </c>
      <c r="J32" s="17"/>
    </row>
    <row r="33" spans="2:10">
      <c r="B33" s="14" t="s">
        <v>45</v>
      </c>
      <c r="C33" s="28">
        <f>+C8+C9</f>
        <v>1276</v>
      </c>
      <c r="D33" s="28"/>
      <c r="E33" s="28">
        <f t="shared" ref="E33:G33" si="2">+E8+E9</f>
        <v>1505</v>
      </c>
      <c r="F33" s="28">
        <f t="shared" si="2"/>
        <v>0</v>
      </c>
      <c r="G33" s="45">
        <f t="shared" si="2"/>
        <v>-229</v>
      </c>
      <c r="H33" s="28"/>
      <c r="I33" s="20">
        <v>3</v>
      </c>
      <c r="J33" s="17"/>
    </row>
    <row r="34" spans="2:10">
      <c r="B34" s="14" t="s">
        <v>46</v>
      </c>
      <c r="C34" s="28" t="e">
        <f>+C13+C14</f>
        <v>#REF!</v>
      </c>
      <c r="D34" s="28"/>
      <c r="E34" s="28">
        <f t="shared" ref="E34:G34" si="3">+E13+E14</f>
        <v>1535</v>
      </c>
      <c r="F34" s="28">
        <f t="shared" si="3"/>
        <v>0</v>
      </c>
      <c r="G34" s="28" t="e">
        <f t="shared" si="3"/>
        <v>#REF!</v>
      </c>
      <c r="H34" s="28"/>
      <c r="I34" s="20">
        <v>4</v>
      </c>
      <c r="J34" s="17"/>
    </row>
    <row r="35" spans="2:10">
      <c r="B35" s="14" t="s">
        <v>64</v>
      </c>
      <c r="C35" s="28" t="e">
        <f>SUM(C15:C27)</f>
        <v>#REF!</v>
      </c>
      <c r="D35" s="28"/>
      <c r="E35" s="28">
        <f t="shared" ref="E35:G35" si="4">SUM(E15:E27)</f>
        <v>2075.35</v>
      </c>
      <c r="F35" s="28">
        <f t="shared" si="4"/>
        <v>0</v>
      </c>
      <c r="G35" s="45" t="e">
        <f t="shared" si="4"/>
        <v>#REF!</v>
      </c>
      <c r="H35" s="28"/>
      <c r="I35" s="20">
        <v>6</v>
      </c>
      <c r="J35" s="17"/>
    </row>
    <row r="36" spans="2:10">
      <c r="B36" s="46" t="s">
        <v>48</v>
      </c>
      <c r="C36" s="25" t="e">
        <f>+C31+C32+C33-C34-C35</f>
        <v>#REF!</v>
      </c>
      <c r="D36" s="25"/>
      <c r="E36" s="25">
        <f>+E31+E32+E33-E34-E35</f>
        <v>4694.6499999999996</v>
      </c>
      <c r="F36" s="28"/>
      <c r="G36" s="28"/>
      <c r="H36" s="28"/>
      <c r="I36" s="20" t="s">
        <v>52</v>
      </c>
      <c r="J36" s="17"/>
    </row>
    <row r="37" spans="2:10">
      <c r="B37" s="14"/>
      <c r="C37" s="28"/>
      <c r="D37" s="28"/>
      <c r="E37" s="28"/>
      <c r="F37" s="28"/>
      <c r="G37" s="28"/>
      <c r="H37" s="28"/>
      <c r="I37" s="15"/>
      <c r="J37" s="17"/>
    </row>
    <row r="38" spans="2:10">
      <c r="B38" s="14" t="s">
        <v>49</v>
      </c>
      <c r="C38" s="47" t="e">
        <f>+C10-C28-C32-C33+C34+C35</f>
        <v>#REF!</v>
      </c>
      <c r="D38" s="15"/>
      <c r="E38" s="47">
        <f>+E10-E28-E32-E33+E34+E35</f>
        <v>0</v>
      </c>
      <c r="F38" s="15"/>
      <c r="G38" s="15"/>
      <c r="H38" s="15"/>
      <c r="I38" s="15"/>
      <c r="J38" s="17"/>
    </row>
    <row r="39" spans="2:10">
      <c r="B39" s="14" t="s">
        <v>50</v>
      </c>
      <c r="C39" s="45" t="e">
        <f>+C36-'Cash Book'!J48</f>
        <v>#REF!</v>
      </c>
      <c r="D39" s="15"/>
      <c r="E39" s="15"/>
      <c r="F39" s="15"/>
      <c r="G39" s="15"/>
      <c r="H39" s="15"/>
      <c r="I39" s="15"/>
      <c r="J39" s="17"/>
    </row>
    <row r="40" spans="2:10" ht="15.75" thickBot="1">
      <c r="B40" s="42"/>
      <c r="C40" s="35"/>
      <c r="D40" s="35"/>
      <c r="E40" s="35"/>
      <c r="F40" s="35"/>
      <c r="G40" s="35"/>
      <c r="H40" s="35"/>
      <c r="I40" s="35"/>
      <c r="J40" s="37"/>
    </row>
    <row r="43" spans="2:10" ht="15.75" thickBot="1"/>
    <row r="44" spans="2:10" ht="18.75">
      <c r="B44" s="10"/>
      <c r="C44" s="12"/>
      <c r="D44" s="12"/>
      <c r="E44" s="12"/>
      <c r="F44" s="12"/>
      <c r="G44" s="12"/>
      <c r="H44" s="12"/>
      <c r="I44" s="11" t="s">
        <v>21</v>
      </c>
      <c r="J44" s="13"/>
    </row>
    <row r="45" spans="2:10" ht="18.75">
      <c r="B45" s="43" t="s">
        <v>61</v>
      </c>
      <c r="C45" s="15"/>
      <c r="D45" s="15"/>
      <c r="E45" s="15"/>
      <c r="F45" s="15"/>
      <c r="G45" s="15"/>
      <c r="H45" s="15"/>
      <c r="I45" s="15"/>
      <c r="J45" s="17"/>
    </row>
    <row r="46" spans="2:10" ht="45">
      <c r="B46" s="14"/>
      <c r="C46" s="15"/>
      <c r="D46" s="15"/>
      <c r="E46" s="15"/>
      <c r="F46" s="15"/>
      <c r="G46" s="44" t="s">
        <v>27</v>
      </c>
      <c r="H46" s="15"/>
      <c r="I46" s="44" t="s">
        <v>32</v>
      </c>
      <c r="J46" s="17"/>
    </row>
    <row r="47" spans="2:10">
      <c r="B47" s="14"/>
      <c r="C47" s="15"/>
      <c r="D47" s="15"/>
      <c r="E47" s="15"/>
      <c r="F47" s="15"/>
      <c r="G47" s="21" t="s">
        <v>25</v>
      </c>
      <c r="H47" s="15"/>
      <c r="I47" s="15"/>
      <c r="J47" s="17"/>
    </row>
    <row r="48" spans="2:10">
      <c r="B48" s="48" t="s">
        <v>62</v>
      </c>
      <c r="C48" s="15"/>
      <c r="D48" s="15"/>
      <c r="E48" s="15"/>
      <c r="F48" s="15"/>
      <c r="G48" s="15"/>
      <c r="H48" s="15"/>
      <c r="I48" s="15"/>
      <c r="J48" s="17"/>
    </row>
    <row r="49" spans="2:10">
      <c r="B49" s="14" t="s">
        <v>63</v>
      </c>
      <c r="C49" s="15"/>
      <c r="D49" s="15"/>
      <c r="E49" s="15"/>
      <c r="F49" s="15"/>
      <c r="G49" s="50">
        <f>+G33</f>
        <v>-229</v>
      </c>
      <c r="H49" s="15"/>
      <c r="I49" s="21">
        <v>3</v>
      </c>
      <c r="J49" s="17"/>
    </row>
    <row r="50" spans="2:10">
      <c r="B50" s="14"/>
      <c r="C50" s="15"/>
      <c r="D50" s="15"/>
      <c r="E50" s="15"/>
      <c r="F50" s="15"/>
      <c r="G50" s="15"/>
      <c r="H50" s="15"/>
      <c r="I50" s="15"/>
      <c r="J50" s="17"/>
    </row>
    <row r="51" spans="2:10">
      <c r="B51" s="48" t="s">
        <v>46</v>
      </c>
      <c r="C51" s="15"/>
      <c r="D51" s="15"/>
      <c r="E51" s="15"/>
      <c r="F51" s="15"/>
      <c r="G51" s="15"/>
      <c r="H51" s="15"/>
      <c r="I51" s="15"/>
      <c r="J51" s="17"/>
    </row>
    <row r="52" spans="2:10" ht="29.25" customHeight="1">
      <c r="B52" s="60" t="s">
        <v>72</v>
      </c>
      <c r="C52" s="62"/>
      <c r="D52" s="62"/>
      <c r="E52" s="62"/>
      <c r="F52" s="51"/>
      <c r="G52" s="47" t="e">
        <f>+G34</f>
        <v>#REF!</v>
      </c>
      <c r="H52" s="15"/>
      <c r="I52" s="21">
        <v>4</v>
      </c>
      <c r="J52" s="17"/>
    </row>
    <row r="53" spans="2:10">
      <c r="B53" s="52"/>
      <c r="C53" s="51"/>
      <c r="D53" s="51"/>
      <c r="E53" s="51"/>
      <c r="F53" s="51"/>
      <c r="G53" s="15"/>
      <c r="H53" s="15"/>
      <c r="I53" s="21"/>
      <c r="J53" s="17"/>
    </row>
    <row r="54" spans="2:10">
      <c r="B54" s="48" t="s">
        <v>64</v>
      </c>
      <c r="C54" s="15"/>
      <c r="D54" s="15"/>
      <c r="E54" s="15"/>
      <c r="F54" s="15"/>
      <c r="G54" s="15"/>
      <c r="H54" s="15"/>
      <c r="I54" s="21"/>
      <c r="J54" s="17"/>
    </row>
    <row r="55" spans="2:10" ht="28.5" customHeight="1">
      <c r="B55" s="60" t="s">
        <v>65</v>
      </c>
      <c r="C55" s="61"/>
      <c r="D55" s="61"/>
      <c r="E55" s="61"/>
      <c r="F55" s="15"/>
      <c r="G55" s="50">
        <f>+G18</f>
        <v>507</v>
      </c>
      <c r="H55" s="15"/>
      <c r="I55" s="21"/>
      <c r="J55" s="17"/>
    </row>
    <row r="56" spans="2:10" ht="30.75" customHeight="1">
      <c r="B56" s="60" t="s">
        <v>73</v>
      </c>
      <c r="C56" s="61"/>
      <c r="D56" s="61"/>
      <c r="E56" s="61"/>
      <c r="F56" s="15"/>
      <c r="G56" s="50">
        <f>+G19</f>
        <v>-175</v>
      </c>
      <c r="H56" s="15"/>
      <c r="I56" s="21"/>
      <c r="J56" s="17"/>
    </row>
    <row r="57" spans="2:10" ht="28.5" customHeight="1">
      <c r="B57" s="60" t="s">
        <v>67</v>
      </c>
      <c r="C57" s="61"/>
      <c r="D57" s="61"/>
      <c r="E57" s="61"/>
      <c r="F57" s="15"/>
      <c r="G57" s="50" t="e">
        <f>+G16</f>
        <v>#REF!</v>
      </c>
      <c r="H57" s="15"/>
      <c r="I57" s="21"/>
      <c r="J57" s="17"/>
    </row>
    <row r="58" spans="2:10" ht="18" customHeight="1">
      <c r="B58" s="60" t="s">
        <v>68</v>
      </c>
      <c r="C58" s="61"/>
      <c r="D58" s="61"/>
      <c r="E58" s="61"/>
      <c r="F58" s="15"/>
      <c r="G58" s="50">
        <f>+G17</f>
        <v>474</v>
      </c>
      <c r="H58" s="15"/>
      <c r="I58" s="21"/>
      <c r="J58" s="17"/>
    </row>
    <row r="59" spans="2:10">
      <c r="B59" s="60" t="s">
        <v>69</v>
      </c>
      <c r="C59" s="61"/>
      <c r="D59" s="61"/>
      <c r="E59" s="61"/>
      <c r="F59" s="15"/>
      <c r="G59" s="50">
        <f>+G22</f>
        <v>60</v>
      </c>
      <c r="H59" s="15"/>
      <c r="I59" s="21"/>
      <c r="J59" s="17"/>
    </row>
    <row r="60" spans="2:10">
      <c r="B60" s="14"/>
      <c r="C60" s="15"/>
      <c r="D60" s="15"/>
      <c r="E60" s="15"/>
      <c r="F60" s="15"/>
      <c r="G60" s="49" t="e">
        <f>SUM(G55:G59)</f>
        <v>#REF!</v>
      </c>
      <c r="H60" s="15"/>
      <c r="I60" s="21">
        <v>6</v>
      </c>
      <c r="J60" s="17"/>
    </row>
    <row r="61" spans="2:10" ht="15.75" thickBot="1">
      <c r="B61" s="42"/>
      <c r="C61" s="35"/>
      <c r="D61" s="35"/>
      <c r="E61" s="35"/>
      <c r="F61" s="35"/>
      <c r="G61" s="35"/>
      <c r="H61" s="35"/>
      <c r="I61" s="53"/>
      <c r="J61" s="37"/>
    </row>
  </sheetData>
  <mergeCells count="6">
    <mergeCell ref="B59:E59"/>
    <mergeCell ref="B52:E52"/>
    <mergeCell ref="B55:E55"/>
    <mergeCell ref="B56:E56"/>
    <mergeCell ref="B57:E57"/>
    <mergeCell ref="B58:E58"/>
  </mergeCells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86"/>
  <sheetViews>
    <sheetView tabSelected="1" zoomScaleNormal="100" zoomScaleSheetLayoutView="100" workbookViewId="0">
      <selection activeCell="C33" sqref="C33"/>
    </sheetView>
  </sheetViews>
  <sheetFormatPr defaultRowHeight="15"/>
  <cols>
    <col min="1" max="1" width="3.42578125" customWidth="1"/>
    <col min="2" max="2" width="17.85546875" customWidth="1"/>
    <col min="3" max="3" width="11.85546875" customWidth="1"/>
    <col min="4" max="4" width="41.28515625" customWidth="1"/>
    <col min="5" max="5" width="2.42578125" customWidth="1"/>
    <col min="6" max="6" width="9.5703125" bestFit="1" customWidth="1"/>
    <col min="7" max="7" width="3.28515625" customWidth="1"/>
    <col min="8" max="8" width="14" bestFit="1" customWidth="1"/>
    <col min="9" max="9" width="3" customWidth="1"/>
    <col min="10" max="10" width="11.5703125" customWidth="1"/>
    <col min="11" max="11" width="4.5703125" customWidth="1"/>
    <col min="12" max="12" width="9.5703125" bestFit="1" customWidth="1"/>
    <col min="13" max="13" width="4.28515625" customWidth="1"/>
    <col min="15" max="15" width="2.5703125" customWidth="1"/>
    <col min="16" max="16" width="13.42578125" bestFit="1" customWidth="1"/>
    <col min="17" max="17" width="2.85546875" customWidth="1"/>
  </cols>
  <sheetData>
    <row r="1" spans="2:17" ht="15.75" thickBot="1"/>
    <row r="2" spans="2:17" ht="18.75">
      <c r="B2" s="10"/>
      <c r="C2" s="11" t="s">
        <v>20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1" t="s">
        <v>74</v>
      </c>
      <c r="O2" s="12"/>
      <c r="P2" s="12"/>
      <c r="Q2" s="13"/>
    </row>
    <row r="3" spans="2:17" ht="18.75">
      <c r="B3" s="14"/>
      <c r="C3" s="15"/>
      <c r="D3" s="15"/>
      <c r="E3" s="16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7"/>
    </row>
    <row r="4" spans="2:17" ht="30">
      <c r="B4" s="14"/>
      <c r="C4" s="15"/>
      <c r="D4" s="15"/>
      <c r="E4" s="18"/>
      <c r="F4" s="18" t="s">
        <v>11</v>
      </c>
      <c r="G4" s="18"/>
      <c r="H4" s="18" t="s">
        <v>12</v>
      </c>
      <c r="I4" s="18"/>
      <c r="J4" s="18" t="s">
        <v>22</v>
      </c>
      <c r="K4" s="18"/>
      <c r="L4" s="18" t="s">
        <v>10</v>
      </c>
      <c r="M4" s="18"/>
      <c r="N4" s="18" t="s">
        <v>13</v>
      </c>
      <c r="O4" s="18"/>
      <c r="P4" s="18" t="s">
        <v>14</v>
      </c>
      <c r="Q4" s="17"/>
    </row>
    <row r="5" spans="2:17">
      <c r="B5" s="19" t="s">
        <v>3</v>
      </c>
      <c r="C5" s="20" t="s">
        <v>4</v>
      </c>
      <c r="D5" s="15"/>
      <c r="E5" s="15"/>
      <c r="F5" s="21" t="s">
        <v>0</v>
      </c>
      <c r="G5" s="15"/>
      <c r="H5" s="21" t="s">
        <v>0</v>
      </c>
      <c r="I5" s="15"/>
      <c r="J5" s="21" t="s">
        <v>0</v>
      </c>
      <c r="K5" s="15"/>
      <c r="L5" s="21" t="s">
        <v>0</v>
      </c>
      <c r="M5" s="15"/>
      <c r="N5" s="21" t="s">
        <v>0</v>
      </c>
      <c r="O5" s="15"/>
      <c r="P5" s="21" t="s">
        <v>0</v>
      </c>
      <c r="Q5" s="17"/>
    </row>
    <row r="6" spans="2:17">
      <c r="B6" s="22">
        <v>41730</v>
      </c>
      <c r="C6" s="23"/>
      <c r="D6" s="24" t="s">
        <v>23</v>
      </c>
      <c r="E6" s="15"/>
      <c r="F6" s="15"/>
      <c r="G6" s="15"/>
      <c r="H6" s="15"/>
      <c r="I6" s="15"/>
      <c r="J6" s="26">
        <v>2906.17</v>
      </c>
      <c r="K6" s="24"/>
      <c r="L6" s="26">
        <v>2946.1700000000005</v>
      </c>
      <c r="M6" s="38" t="s">
        <v>19</v>
      </c>
      <c r="N6" s="39">
        <v>0</v>
      </c>
      <c r="O6" s="15"/>
      <c r="P6" s="15"/>
      <c r="Q6" s="17"/>
    </row>
    <row r="7" spans="2:17">
      <c r="B7" s="22"/>
      <c r="C7" s="23"/>
      <c r="D7" s="27" t="s">
        <v>75</v>
      </c>
      <c r="E7" s="15"/>
      <c r="F7" s="15"/>
      <c r="G7" s="15"/>
      <c r="H7" s="2"/>
      <c r="I7" s="15"/>
      <c r="J7" s="2"/>
      <c r="K7" s="15"/>
      <c r="L7" s="2"/>
      <c r="M7" s="15"/>
      <c r="N7" s="15"/>
      <c r="O7" s="15"/>
      <c r="P7" s="15"/>
      <c r="Q7" s="17"/>
    </row>
    <row r="8" spans="2:17">
      <c r="B8" s="22">
        <v>41774</v>
      </c>
      <c r="C8" s="15">
        <v>100559</v>
      </c>
      <c r="D8" s="15" t="s">
        <v>5</v>
      </c>
      <c r="E8" s="15"/>
      <c r="F8" s="15"/>
      <c r="G8" s="15"/>
      <c r="H8" s="2">
        <v>20</v>
      </c>
      <c r="I8" s="2"/>
      <c r="J8" s="2">
        <v>0</v>
      </c>
      <c r="K8" s="2"/>
      <c r="L8" s="30">
        <f>+L6-H8</f>
        <v>2926.1700000000005</v>
      </c>
      <c r="M8" s="15"/>
      <c r="N8" s="15"/>
      <c r="O8" s="15"/>
      <c r="P8" s="15"/>
      <c r="Q8" s="17"/>
    </row>
    <row r="9" spans="2:17">
      <c r="B9" s="22">
        <v>41774</v>
      </c>
      <c r="C9" s="15">
        <v>100562</v>
      </c>
      <c r="D9" s="15" t="s">
        <v>5</v>
      </c>
      <c r="E9" s="15"/>
      <c r="F9" s="15"/>
      <c r="G9" s="15"/>
      <c r="H9" s="2">
        <v>20</v>
      </c>
      <c r="I9" s="2"/>
      <c r="J9" s="2">
        <v>0</v>
      </c>
      <c r="K9" s="2"/>
      <c r="L9" s="30">
        <f>+L8-H9</f>
        <v>2906.1700000000005</v>
      </c>
      <c r="M9" s="15"/>
      <c r="N9" s="15"/>
      <c r="O9" s="15"/>
      <c r="P9" s="15"/>
      <c r="Q9" s="17"/>
    </row>
    <row r="10" spans="2:17">
      <c r="B10" s="22"/>
      <c r="C10" s="29"/>
      <c r="D10" s="15"/>
      <c r="E10" s="2"/>
      <c r="F10" s="2"/>
      <c r="G10" s="2"/>
      <c r="H10" s="2"/>
      <c r="I10" s="2"/>
      <c r="J10" s="2"/>
      <c r="K10" s="2"/>
      <c r="L10" s="2"/>
      <c r="M10" s="15"/>
      <c r="N10" s="15"/>
      <c r="O10" s="15"/>
      <c r="P10" s="15"/>
      <c r="Q10" s="17"/>
    </row>
    <row r="11" spans="2:17">
      <c r="B11" s="22"/>
      <c r="C11" s="29"/>
      <c r="D11" s="27" t="s">
        <v>76</v>
      </c>
      <c r="E11" s="2"/>
      <c r="F11" s="2"/>
      <c r="G11" s="2"/>
      <c r="H11" s="2"/>
      <c r="I11" s="2"/>
      <c r="J11" s="2"/>
      <c r="K11" s="2"/>
      <c r="L11" s="2"/>
      <c r="M11" s="15"/>
      <c r="N11" s="15"/>
      <c r="O11" s="15"/>
      <c r="P11" s="15"/>
      <c r="Q11" s="17"/>
    </row>
    <row r="12" spans="2:17">
      <c r="B12" s="22">
        <v>41733</v>
      </c>
      <c r="C12" s="29"/>
      <c r="D12" s="15" t="s">
        <v>1</v>
      </c>
      <c r="E12" s="2"/>
      <c r="F12" s="2">
        <v>975</v>
      </c>
      <c r="G12" s="2"/>
      <c r="H12" s="2"/>
      <c r="I12" s="2"/>
      <c r="J12" s="2">
        <f>+J6+F12</f>
        <v>3881.17</v>
      </c>
      <c r="K12" s="2"/>
      <c r="L12" s="2">
        <f>+L9+F12</f>
        <v>3881.1700000000005</v>
      </c>
      <c r="M12" s="15"/>
      <c r="N12" s="15"/>
      <c r="O12" s="15"/>
      <c r="P12" s="31">
        <v>-975</v>
      </c>
      <c r="Q12" s="17"/>
    </row>
    <row r="13" spans="2:17">
      <c r="B13" s="22">
        <v>41733</v>
      </c>
      <c r="C13" s="29"/>
      <c r="D13" s="15" t="s">
        <v>18</v>
      </c>
      <c r="E13" s="2"/>
      <c r="F13" s="2">
        <v>110</v>
      </c>
      <c r="G13" s="2"/>
      <c r="H13" s="2"/>
      <c r="I13" s="2"/>
      <c r="J13" s="2">
        <f>+J12+F13</f>
        <v>3991.17</v>
      </c>
      <c r="K13" s="2"/>
      <c r="L13" s="2">
        <f t="shared" ref="L13:L14" si="0">+L12+F13-H13</f>
        <v>3991.1700000000005</v>
      </c>
      <c r="M13" s="15"/>
      <c r="N13" s="15"/>
      <c r="O13" s="15"/>
      <c r="P13" s="31">
        <v>-75</v>
      </c>
      <c r="Q13" s="17"/>
    </row>
    <row r="14" spans="2:17">
      <c r="B14" s="22">
        <v>41744</v>
      </c>
      <c r="C14" s="29"/>
      <c r="D14" s="54" t="s">
        <v>77</v>
      </c>
      <c r="E14" s="2"/>
      <c r="F14" s="2">
        <v>728.37</v>
      </c>
      <c r="G14" s="2"/>
      <c r="H14" s="2"/>
      <c r="I14" s="2"/>
      <c r="J14" s="2">
        <f>+J13+F14</f>
        <v>4719.54</v>
      </c>
      <c r="K14" s="2"/>
      <c r="L14" s="2">
        <f t="shared" si="0"/>
        <v>4719.5400000000009</v>
      </c>
      <c r="M14" s="15"/>
      <c r="N14" s="15"/>
      <c r="O14" s="15"/>
      <c r="P14" s="31"/>
      <c r="Q14" s="17"/>
    </row>
    <row r="15" spans="2:17">
      <c r="B15" s="22"/>
      <c r="C15" s="29"/>
      <c r="D15" s="54"/>
      <c r="E15" s="2"/>
      <c r="F15" s="2"/>
      <c r="G15" s="2"/>
      <c r="H15" s="2"/>
      <c r="I15" s="2"/>
      <c r="J15" s="2"/>
      <c r="K15" s="2"/>
      <c r="L15" s="2"/>
      <c r="M15" s="15"/>
      <c r="N15" s="15"/>
      <c r="O15" s="15"/>
      <c r="P15" s="31"/>
      <c r="Q15" s="17"/>
    </row>
    <row r="16" spans="2:17">
      <c r="B16" s="22">
        <v>41788</v>
      </c>
      <c r="C16" s="29">
        <v>100566</v>
      </c>
      <c r="D16" s="15" t="s">
        <v>6</v>
      </c>
      <c r="E16" s="2"/>
      <c r="F16" s="2"/>
      <c r="G16" s="2"/>
      <c r="H16" s="2">
        <v>403.4</v>
      </c>
      <c r="I16" s="2"/>
      <c r="J16" s="2">
        <f>+J14-H16</f>
        <v>4316.1400000000003</v>
      </c>
      <c r="K16" s="2"/>
      <c r="L16" s="2">
        <f>+L14-H16</f>
        <v>4316.1400000000012</v>
      </c>
      <c r="M16" s="15"/>
      <c r="N16" s="15"/>
      <c r="O16" s="15"/>
      <c r="P16" s="2">
        <v>401</v>
      </c>
      <c r="Q16" s="17"/>
    </row>
    <row r="17" spans="2:17">
      <c r="B17" s="22">
        <v>41795</v>
      </c>
      <c r="C17" s="29">
        <v>100565</v>
      </c>
      <c r="D17" s="15" t="s">
        <v>7</v>
      </c>
      <c r="E17" s="2"/>
      <c r="F17" s="2"/>
      <c r="G17" s="2"/>
      <c r="H17" s="2">
        <v>8</v>
      </c>
      <c r="I17" s="2"/>
      <c r="J17" s="2">
        <f t="shared" ref="J17:J20" si="1">+J16+F17-H17</f>
        <v>4308.1400000000003</v>
      </c>
      <c r="K17" s="2"/>
      <c r="L17" s="2">
        <f t="shared" ref="L17:L18" si="2">+L16+F17-H17</f>
        <v>4308.1400000000012</v>
      </c>
      <c r="M17" s="15"/>
      <c r="N17" s="15"/>
      <c r="O17" s="15"/>
      <c r="P17" s="2">
        <v>8</v>
      </c>
      <c r="Q17" s="17"/>
    </row>
    <row r="18" spans="2:17">
      <c r="B18" s="22">
        <v>41802</v>
      </c>
      <c r="C18" s="29">
        <v>100567</v>
      </c>
      <c r="D18" s="15" t="s">
        <v>8</v>
      </c>
      <c r="E18" s="2"/>
      <c r="F18" s="2"/>
      <c r="G18" s="2"/>
      <c r="H18" s="57">
        <v>102</v>
      </c>
      <c r="I18" s="2"/>
      <c r="J18" s="2">
        <f t="shared" si="1"/>
        <v>4206.1400000000003</v>
      </c>
      <c r="K18" s="2"/>
      <c r="L18" s="2">
        <f t="shared" si="2"/>
        <v>4206.1400000000012</v>
      </c>
      <c r="M18" s="15"/>
      <c r="N18" s="15"/>
      <c r="O18" s="15"/>
      <c r="P18" s="2">
        <v>103</v>
      </c>
      <c r="Q18" s="17"/>
    </row>
    <row r="19" spans="2:17">
      <c r="B19" s="22">
        <v>41828</v>
      </c>
      <c r="C19" s="29">
        <v>100564</v>
      </c>
      <c r="D19" s="15" t="s">
        <v>78</v>
      </c>
      <c r="E19" s="2"/>
      <c r="F19" s="2"/>
      <c r="G19" s="2"/>
      <c r="H19" s="2">
        <v>20</v>
      </c>
      <c r="I19" s="2"/>
      <c r="J19" s="2">
        <f t="shared" si="1"/>
        <v>4186.1400000000003</v>
      </c>
      <c r="K19" s="2"/>
      <c r="L19" s="2">
        <f>+L18-H19</f>
        <v>4186.1400000000012</v>
      </c>
      <c r="M19" s="15"/>
      <c r="N19" s="15"/>
      <c r="O19" s="15"/>
      <c r="P19" s="2"/>
      <c r="Q19" s="17"/>
    </row>
    <row r="20" spans="2:17">
      <c r="B20" s="22">
        <v>41803</v>
      </c>
      <c r="C20" s="56">
        <v>100568</v>
      </c>
      <c r="D20" s="54" t="s">
        <v>88</v>
      </c>
      <c r="E20" s="2"/>
      <c r="F20" s="2"/>
      <c r="G20" s="2"/>
      <c r="H20" s="2">
        <v>20</v>
      </c>
      <c r="I20" s="2"/>
      <c r="J20" s="2">
        <f t="shared" si="1"/>
        <v>4166.1400000000003</v>
      </c>
      <c r="K20" s="2"/>
      <c r="L20" s="2">
        <f>+L19-H20</f>
        <v>4166.1400000000012</v>
      </c>
      <c r="M20" s="15"/>
      <c r="N20" s="15"/>
      <c r="O20" s="15"/>
      <c r="P20" s="2"/>
      <c r="Q20" s="17"/>
    </row>
    <row r="21" spans="2:17">
      <c r="B21" s="22">
        <v>41792</v>
      </c>
      <c r="C21" s="56">
        <v>100569</v>
      </c>
      <c r="D21" s="54" t="s">
        <v>89</v>
      </c>
      <c r="E21" s="2"/>
      <c r="F21" s="2"/>
      <c r="G21" s="2"/>
      <c r="H21" s="2">
        <v>91.35</v>
      </c>
      <c r="I21" s="2"/>
      <c r="J21" s="2">
        <f>+J20-H21</f>
        <v>4074.7900000000004</v>
      </c>
      <c r="K21" s="2"/>
      <c r="L21" s="2">
        <f>+L20-H21</f>
        <v>4074.7900000000013</v>
      </c>
      <c r="M21" s="15"/>
      <c r="N21" s="58"/>
      <c r="O21" s="15"/>
      <c r="P21" s="2"/>
      <c r="Q21" s="17"/>
    </row>
    <row r="22" spans="2:17">
      <c r="B22" s="22">
        <v>41800</v>
      </c>
      <c r="C22" s="29"/>
      <c r="D22" s="15" t="s">
        <v>2</v>
      </c>
      <c r="E22" s="2"/>
      <c r="F22" s="2">
        <v>1150</v>
      </c>
      <c r="G22" s="2"/>
      <c r="H22" s="2"/>
      <c r="I22" s="2"/>
      <c r="J22" s="2">
        <f>+J21+F22</f>
        <v>5224.7900000000009</v>
      </c>
      <c r="K22" s="2"/>
      <c r="L22" s="2">
        <f t="shared" ref="L22:L23" si="3">+L21+F22-H22</f>
        <v>5224.7900000000009</v>
      </c>
      <c r="M22" s="15"/>
      <c r="N22" s="15"/>
      <c r="O22" s="15"/>
      <c r="P22" s="31">
        <v>-1150</v>
      </c>
      <c r="Q22" s="17"/>
    </row>
    <row r="23" spans="2:17">
      <c r="B23" s="22">
        <v>41813</v>
      </c>
      <c r="C23" s="56">
        <v>100570</v>
      </c>
      <c r="D23" s="54" t="s">
        <v>79</v>
      </c>
      <c r="E23" s="2"/>
      <c r="F23" s="2"/>
      <c r="G23" s="2"/>
      <c r="H23" s="2">
        <v>175</v>
      </c>
      <c r="I23" s="2"/>
      <c r="J23" s="2">
        <f>+J22-H23</f>
        <v>5049.7900000000009</v>
      </c>
      <c r="K23" s="2"/>
      <c r="L23" s="57">
        <f t="shared" si="3"/>
        <v>5049.7900000000009</v>
      </c>
      <c r="M23" s="15"/>
      <c r="N23" s="15"/>
      <c r="O23" s="15"/>
      <c r="P23" s="2">
        <v>152.5</v>
      </c>
      <c r="Q23" s="17"/>
    </row>
    <row r="24" spans="2:17">
      <c r="B24" s="22">
        <v>41873</v>
      </c>
      <c r="C24" s="56">
        <v>100571</v>
      </c>
      <c r="D24" s="54" t="s">
        <v>92</v>
      </c>
      <c r="E24" s="2"/>
      <c r="F24" s="2"/>
      <c r="G24" s="2"/>
      <c r="H24" s="2">
        <v>10</v>
      </c>
      <c r="I24" s="2"/>
      <c r="J24" s="2">
        <f>+J23-H24</f>
        <v>5039.7900000000009</v>
      </c>
      <c r="K24" s="2"/>
      <c r="L24" s="2">
        <f>+L23-H24</f>
        <v>5039.7900000000009</v>
      </c>
      <c r="M24" s="15"/>
      <c r="N24" s="15"/>
      <c r="O24" s="15"/>
      <c r="P24" s="2"/>
      <c r="Q24" s="17"/>
    </row>
    <row r="25" spans="2:17">
      <c r="B25" s="22">
        <v>41892</v>
      </c>
      <c r="C25" s="56">
        <v>100574</v>
      </c>
      <c r="D25" s="54" t="s">
        <v>90</v>
      </c>
      <c r="E25" s="2"/>
      <c r="F25" s="2"/>
      <c r="G25" s="2"/>
      <c r="H25" s="57">
        <v>10</v>
      </c>
      <c r="I25" s="2"/>
      <c r="J25" s="2">
        <f>+J24-H25</f>
        <v>5029.7900000000009</v>
      </c>
      <c r="K25" s="2"/>
      <c r="L25" s="2"/>
      <c r="M25" s="15"/>
      <c r="N25" s="2">
        <f>+H25/1.2*0.2</f>
        <v>1.666666666666667</v>
      </c>
      <c r="O25" s="15"/>
      <c r="P25" s="2"/>
      <c r="Q25" s="17"/>
    </row>
    <row r="26" spans="2:17">
      <c r="B26" s="22">
        <v>41892</v>
      </c>
      <c r="C26" s="56">
        <v>100574</v>
      </c>
      <c r="D26" s="54" t="s">
        <v>91</v>
      </c>
      <c r="E26" s="2"/>
      <c r="F26" s="2"/>
      <c r="G26" s="2"/>
      <c r="H26" s="57">
        <v>20</v>
      </c>
      <c r="I26" s="2"/>
      <c r="J26" s="2">
        <f>+J25-H26</f>
        <v>5009.7900000000009</v>
      </c>
      <c r="K26" s="2"/>
      <c r="L26" s="2"/>
      <c r="M26" s="15"/>
      <c r="N26" s="2"/>
      <c r="O26" s="15"/>
      <c r="P26" s="2"/>
      <c r="Q26" s="17"/>
    </row>
    <row r="27" spans="2:17">
      <c r="B27" s="22">
        <v>41859</v>
      </c>
      <c r="C27" s="56">
        <v>100572</v>
      </c>
      <c r="D27" s="54" t="s">
        <v>89</v>
      </c>
      <c r="E27" s="2"/>
      <c r="F27" s="2"/>
      <c r="G27" s="2"/>
      <c r="H27" s="2">
        <v>92.36</v>
      </c>
      <c r="I27" s="2"/>
      <c r="J27" s="2">
        <f>+J26-H27</f>
        <v>4917.4300000000012</v>
      </c>
      <c r="K27" s="2"/>
      <c r="L27" s="2">
        <f>+L24-H27</f>
        <v>4947.4300000000012</v>
      </c>
      <c r="M27" s="15"/>
      <c r="N27" s="2">
        <v>4.4000000000000004</v>
      </c>
      <c r="O27" s="15"/>
      <c r="Q27" s="17"/>
    </row>
    <row r="28" spans="2:17">
      <c r="B28" s="22">
        <v>41883</v>
      </c>
      <c r="C28" s="29"/>
      <c r="D28" s="15" t="s">
        <v>9</v>
      </c>
      <c r="E28" s="2"/>
      <c r="F28" s="2">
        <v>975</v>
      </c>
      <c r="G28" s="2"/>
      <c r="H28" s="2"/>
      <c r="I28" s="2"/>
      <c r="J28" s="2">
        <f>+J27+F28</f>
        <v>5892.4300000000012</v>
      </c>
      <c r="K28" s="2"/>
      <c r="L28" s="59">
        <f>+L27+F28</f>
        <v>5922.4300000000012</v>
      </c>
      <c r="M28" s="15"/>
      <c r="N28" s="15"/>
      <c r="O28" s="15"/>
      <c r="P28" s="31">
        <v>-975</v>
      </c>
      <c r="Q28" s="17"/>
    </row>
    <row r="29" spans="2:17">
      <c r="B29" s="22">
        <v>41892</v>
      </c>
      <c r="C29" s="56">
        <v>100575</v>
      </c>
      <c r="D29" s="54" t="s">
        <v>93</v>
      </c>
      <c r="E29" s="2"/>
      <c r="F29" s="2"/>
      <c r="G29" s="2"/>
      <c r="H29" s="2">
        <v>36</v>
      </c>
      <c r="I29" s="2"/>
      <c r="J29" s="2">
        <f>+J28-H29</f>
        <v>5856.4300000000012</v>
      </c>
      <c r="K29" s="2"/>
      <c r="L29" s="2"/>
      <c r="M29" s="15"/>
      <c r="N29" s="15"/>
      <c r="O29" s="15"/>
      <c r="P29" s="31"/>
      <c r="Q29" s="17"/>
    </row>
    <row r="30" spans="2:17">
      <c r="B30" s="22">
        <v>41892</v>
      </c>
      <c r="C30" s="56">
        <v>100576</v>
      </c>
      <c r="D30" s="15" t="s">
        <v>78</v>
      </c>
      <c r="E30" s="2"/>
      <c r="F30" s="2"/>
      <c r="G30" s="2"/>
      <c r="H30" s="2">
        <v>20</v>
      </c>
      <c r="I30" s="2"/>
      <c r="J30" s="2">
        <f>+J29-H30</f>
        <v>5836.4300000000012</v>
      </c>
      <c r="K30" s="2"/>
      <c r="L30" s="2"/>
      <c r="M30" s="15"/>
      <c r="N30" s="2"/>
      <c r="O30" s="15"/>
      <c r="P30" s="2">
        <v>20</v>
      </c>
      <c r="Q30" s="17"/>
    </row>
    <row r="31" spans="2:17">
      <c r="B31" s="22">
        <v>41902</v>
      </c>
      <c r="C31" s="29">
        <v>100573</v>
      </c>
      <c r="D31" s="54" t="s">
        <v>79</v>
      </c>
      <c r="E31" s="2"/>
      <c r="F31" s="2"/>
      <c r="G31" s="2"/>
      <c r="H31" s="2">
        <v>175</v>
      </c>
      <c r="I31" s="2"/>
      <c r="J31" s="2">
        <f>+J30-H31</f>
        <v>5661.4300000000012</v>
      </c>
      <c r="K31" s="2"/>
      <c r="L31" s="2"/>
      <c r="M31" s="15"/>
      <c r="N31" s="15"/>
      <c r="O31" s="15"/>
      <c r="P31" s="2">
        <v>152.5</v>
      </c>
      <c r="Q31" s="17"/>
    </row>
    <row r="32" spans="2:17">
      <c r="B32" s="22"/>
      <c r="Q32" s="17"/>
    </row>
    <row r="33" spans="2:17">
      <c r="B33" s="22"/>
      <c r="C33" s="29"/>
      <c r="D33" s="54"/>
      <c r="E33" s="2"/>
      <c r="F33" s="2"/>
      <c r="G33" s="2"/>
      <c r="H33" s="2"/>
      <c r="I33" s="2"/>
      <c r="J33" s="2"/>
      <c r="K33" s="2"/>
      <c r="L33" s="2"/>
      <c r="M33" s="15"/>
      <c r="N33" s="15"/>
      <c r="O33" s="15"/>
      <c r="P33" s="2"/>
      <c r="Q33" s="17"/>
    </row>
    <row r="34" spans="2:17">
      <c r="B34" s="22">
        <v>41993</v>
      </c>
      <c r="C34" s="29"/>
      <c r="D34" s="54" t="s">
        <v>79</v>
      </c>
      <c r="E34" s="2"/>
      <c r="F34" s="2"/>
      <c r="G34" s="2"/>
      <c r="H34" s="2">
        <v>175</v>
      </c>
      <c r="I34" s="2"/>
      <c r="J34" s="2"/>
      <c r="K34" s="2"/>
      <c r="L34" s="2"/>
      <c r="M34" s="15"/>
      <c r="N34" s="15"/>
      <c r="O34" s="15"/>
      <c r="P34" s="2">
        <v>152.5</v>
      </c>
      <c r="Q34" s="17"/>
    </row>
    <row r="35" spans="2:17">
      <c r="B35" s="22">
        <v>42083</v>
      </c>
      <c r="C35" s="29"/>
      <c r="D35" s="54" t="s">
        <v>79</v>
      </c>
      <c r="E35" s="2"/>
      <c r="F35" s="2"/>
      <c r="G35" s="2"/>
      <c r="H35" s="2">
        <v>175</v>
      </c>
      <c r="I35" s="2"/>
      <c r="J35" s="2"/>
      <c r="K35" s="2"/>
      <c r="L35" s="2"/>
      <c r="M35" s="15"/>
      <c r="N35" s="15"/>
      <c r="O35" s="15"/>
      <c r="P35" s="2">
        <v>152.5</v>
      </c>
      <c r="Q35" s="17"/>
    </row>
    <row r="36" spans="2:17">
      <c r="B36" s="22"/>
      <c r="C36" s="29"/>
      <c r="D36" s="54" t="s">
        <v>80</v>
      </c>
      <c r="E36" s="2"/>
      <c r="F36" s="2"/>
      <c r="G36" s="2"/>
      <c r="H36" s="2"/>
      <c r="I36" s="2"/>
      <c r="J36" s="2"/>
      <c r="K36" s="2"/>
      <c r="L36" s="2"/>
      <c r="M36" s="15"/>
      <c r="N36" s="15"/>
      <c r="O36" s="15"/>
      <c r="P36" s="2">
        <v>65</v>
      </c>
      <c r="Q36" s="17"/>
    </row>
    <row r="37" spans="2:17">
      <c r="B37" s="22"/>
      <c r="C37" s="29"/>
      <c r="D37" s="54" t="s">
        <v>81</v>
      </c>
      <c r="E37" s="2"/>
      <c r="F37" s="2"/>
      <c r="G37" s="2"/>
      <c r="H37" s="2"/>
      <c r="I37" s="2"/>
      <c r="J37" s="2"/>
      <c r="K37" s="2"/>
      <c r="L37" s="2"/>
      <c r="M37" s="15"/>
      <c r="N37" s="15"/>
      <c r="O37" s="15"/>
      <c r="P37" s="2">
        <v>50</v>
      </c>
      <c r="Q37" s="17"/>
    </row>
    <row r="38" spans="2:17">
      <c r="B38" s="22"/>
      <c r="C38" s="29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7"/>
    </row>
    <row r="39" spans="2:17">
      <c r="B39" s="22"/>
      <c r="C39" s="56"/>
      <c r="D39" s="15" t="s">
        <v>78</v>
      </c>
      <c r="E39" s="2"/>
      <c r="F39" s="2"/>
      <c r="G39" s="2"/>
      <c r="H39" s="2"/>
      <c r="I39" s="2"/>
      <c r="J39" s="2"/>
      <c r="K39" s="2"/>
      <c r="L39" s="2"/>
      <c r="M39" s="15"/>
      <c r="N39" s="15"/>
      <c r="O39" s="15"/>
      <c r="P39" s="2">
        <v>20</v>
      </c>
      <c r="Q39" s="17"/>
    </row>
    <row r="40" spans="2:17">
      <c r="B40" s="22"/>
      <c r="C40" s="29"/>
      <c r="D40" s="15" t="s">
        <v>78</v>
      </c>
      <c r="E40" s="15"/>
      <c r="F40" s="15"/>
      <c r="G40" s="15"/>
      <c r="H40" s="2"/>
      <c r="I40" s="15"/>
      <c r="J40" s="2"/>
      <c r="K40" s="15"/>
      <c r="L40" s="2"/>
      <c r="M40" s="15"/>
      <c r="N40" s="15"/>
      <c r="O40" s="15"/>
      <c r="P40" s="2">
        <v>20</v>
      </c>
      <c r="Q40" s="17"/>
    </row>
    <row r="41" spans="2:17">
      <c r="B41" s="22"/>
      <c r="C41" s="29"/>
      <c r="D41" s="54" t="s">
        <v>83</v>
      </c>
      <c r="E41" s="15"/>
      <c r="F41" s="15"/>
      <c r="G41" s="15"/>
      <c r="H41" s="2"/>
      <c r="I41" s="15"/>
      <c r="J41" s="2"/>
      <c r="K41" s="15"/>
      <c r="L41" s="2"/>
      <c r="M41" s="15"/>
      <c r="N41" s="15"/>
      <c r="O41" s="15"/>
      <c r="P41" s="2">
        <v>230</v>
      </c>
      <c r="Q41" s="17"/>
    </row>
    <row r="42" spans="2:17">
      <c r="B42" s="22"/>
      <c r="C42" s="29"/>
      <c r="D42" s="54" t="s">
        <v>82</v>
      </c>
      <c r="E42" s="15"/>
      <c r="F42" s="15"/>
      <c r="G42" s="15"/>
      <c r="H42" s="2"/>
      <c r="I42" s="15"/>
      <c r="J42" s="2"/>
      <c r="K42" s="15"/>
      <c r="L42" s="26"/>
      <c r="M42" s="15"/>
      <c r="N42" s="15"/>
      <c r="O42" s="15"/>
      <c r="P42" s="2">
        <v>372</v>
      </c>
      <c r="Q42" s="17"/>
    </row>
    <row r="43" spans="2:17">
      <c r="B43" s="22"/>
      <c r="C43" s="29"/>
      <c r="D43" s="54" t="s">
        <v>84</v>
      </c>
      <c r="E43" s="2"/>
      <c r="F43" s="2"/>
      <c r="G43" s="2"/>
      <c r="H43" s="2"/>
      <c r="I43" s="15"/>
      <c r="J43" s="2"/>
      <c r="K43" s="15"/>
      <c r="L43" s="32"/>
      <c r="M43" s="15"/>
      <c r="N43" s="15"/>
      <c r="O43" s="15"/>
      <c r="P43" s="2">
        <v>10</v>
      </c>
      <c r="Q43" s="17"/>
    </row>
    <row r="44" spans="2:17">
      <c r="B44" s="22"/>
      <c r="C44" s="15"/>
      <c r="D44" s="15" t="s">
        <v>16</v>
      </c>
      <c r="E44" s="15"/>
      <c r="F44" s="15"/>
      <c r="G44" s="15"/>
      <c r="H44" s="15"/>
      <c r="I44" s="15"/>
      <c r="J44" s="2"/>
      <c r="K44" s="15"/>
      <c r="L44" s="15"/>
      <c r="M44" s="15"/>
      <c r="N44" s="15"/>
      <c r="O44" s="15"/>
      <c r="P44" s="2">
        <v>50</v>
      </c>
      <c r="Q44" s="17"/>
    </row>
    <row r="45" spans="2:17">
      <c r="B45" s="22"/>
      <c r="C45" s="15"/>
      <c r="D45" s="15" t="s">
        <v>17</v>
      </c>
      <c r="E45" s="15"/>
      <c r="F45" s="15"/>
      <c r="G45" s="15"/>
      <c r="H45" s="2"/>
      <c r="I45" s="15"/>
      <c r="J45" s="2"/>
      <c r="K45" s="15"/>
      <c r="L45" s="26"/>
      <c r="M45" s="15"/>
      <c r="N45" s="15"/>
      <c r="O45" s="15"/>
      <c r="P45" s="55">
        <v>26</v>
      </c>
      <c r="Q45" s="17"/>
    </row>
    <row r="46" spans="2:17">
      <c r="B46" s="22"/>
      <c r="C46" s="15"/>
      <c r="D46" s="15"/>
      <c r="E46" s="15"/>
      <c r="F46" s="15"/>
      <c r="G46" s="15"/>
      <c r="H46" s="2"/>
      <c r="I46" s="15"/>
      <c r="J46" s="2"/>
      <c r="K46" s="15"/>
      <c r="L46" s="15"/>
      <c r="M46" s="15"/>
      <c r="N46" s="15"/>
      <c r="O46" s="15"/>
      <c r="P46" s="2"/>
      <c r="Q46" s="17"/>
    </row>
    <row r="47" spans="2:17">
      <c r="B47" s="22"/>
      <c r="C47" s="15"/>
      <c r="D47" s="15" t="s">
        <v>5</v>
      </c>
      <c r="E47" s="15"/>
      <c r="F47" s="15"/>
      <c r="G47" s="15"/>
      <c r="H47" s="2">
        <v>20</v>
      </c>
      <c r="I47" s="15"/>
      <c r="J47" s="2"/>
      <c r="K47" s="15"/>
      <c r="L47" s="30"/>
      <c r="M47" s="15"/>
      <c r="N47" s="15"/>
      <c r="O47" s="15"/>
      <c r="P47" s="2">
        <v>20</v>
      </c>
      <c r="Q47" s="17"/>
    </row>
    <row r="48" spans="2:17">
      <c r="B48" s="22"/>
      <c r="C48" s="15"/>
      <c r="D48" s="15" t="s">
        <v>5</v>
      </c>
      <c r="E48" s="15"/>
      <c r="F48" s="15"/>
      <c r="G48" s="15"/>
      <c r="H48" s="2">
        <v>20</v>
      </c>
      <c r="I48" s="15"/>
      <c r="J48" s="26"/>
      <c r="K48" s="15"/>
      <c r="L48" s="9"/>
      <c r="M48" s="15"/>
      <c r="N48" s="15"/>
      <c r="O48" s="15"/>
      <c r="P48" s="2">
        <v>20</v>
      </c>
      <c r="Q48" s="17"/>
    </row>
    <row r="49" spans="2:17">
      <c r="B49" s="22"/>
      <c r="C49" s="15"/>
      <c r="D49" s="54" t="s">
        <v>85</v>
      </c>
      <c r="E49" s="15"/>
      <c r="F49" s="15"/>
      <c r="G49" s="15"/>
      <c r="H49" s="2"/>
      <c r="I49" s="15"/>
      <c r="J49" s="2"/>
      <c r="K49" s="15"/>
      <c r="L49" s="15"/>
      <c r="M49" s="15"/>
      <c r="N49" s="15"/>
      <c r="O49" s="15"/>
      <c r="P49" s="2">
        <v>1150</v>
      </c>
      <c r="Q49" s="17"/>
    </row>
    <row r="50" spans="2:17">
      <c r="B50" s="22"/>
      <c r="C50" s="15"/>
      <c r="D50" s="15"/>
      <c r="E50" s="15"/>
      <c r="F50" s="30"/>
      <c r="G50" s="15"/>
      <c r="H50" s="30"/>
      <c r="I50" s="15"/>
      <c r="J50" s="2"/>
      <c r="K50" s="15"/>
      <c r="L50" s="15"/>
      <c r="M50" s="15"/>
      <c r="N50" s="15"/>
      <c r="O50" s="15"/>
      <c r="P50" s="2"/>
      <c r="Q50" s="17"/>
    </row>
    <row r="51" spans="2:17">
      <c r="B51" s="22"/>
      <c r="C51" s="15"/>
      <c r="D51" s="54" t="s">
        <v>87</v>
      </c>
      <c r="E51" s="15"/>
      <c r="F51" s="30">
        <f>SUM(F12:F14)</f>
        <v>1813.37</v>
      </c>
      <c r="G51" s="15"/>
      <c r="H51" s="30">
        <f>SUM(H12:H23)</f>
        <v>819.75</v>
      </c>
      <c r="I51" s="15"/>
      <c r="J51" s="28"/>
      <c r="K51" s="15"/>
      <c r="L51" s="15"/>
      <c r="M51" s="15"/>
      <c r="N51" s="15"/>
      <c r="O51" s="15"/>
      <c r="P51" s="2"/>
      <c r="Q51" s="17"/>
    </row>
    <row r="52" spans="2:17">
      <c r="B52" s="22"/>
      <c r="C52" s="15"/>
      <c r="D52" s="24" t="s">
        <v>86</v>
      </c>
      <c r="E52" s="15"/>
      <c r="F52" s="15"/>
      <c r="G52" s="15"/>
      <c r="H52" s="3">
        <f>+F51-H51</f>
        <v>993.61999999999989</v>
      </c>
      <c r="I52" s="15"/>
      <c r="J52" s="28"/>
      <c r="K52" s="15"/>
      <c r="L52" s="15"/>
      <c r="M52" s="15"/>
      <c r="N52" s="15"/>
      <c r="O52" s="15"/>
      <c r="P52" s="3">
        <f>-SUM(P8:P51)</f>
        <v>0</v>
      </c>
      <c r="Q52" s="17"/>
    </row>
    <row r="53" spans="2:17" ht="15.75" thickBot="1">
      <c r="B53" s="22"/>
      <c r="C53" s="15"/>
      <c r="D53" s="33"/>
      <c r="E53" s="33"/>
      <c r="F53" s="33"/>
      <c r="G53" s="33"/>
      <c r="H53" s="4"/>
      <c r="I53" s="15"/>
      <c r="J53" s="28"/>
      <c r="K53" s="15"/>
      <c r="L53" s="15"/>
      <c r="M53" s="15"/>
      <c r="N53" s="15"/>
      <c r="O53" s="15"/>
      <c r="P53" s="15"/>
      <c r="Q53" s="17"/>
    </row>
    <row r="54" spans="2:17" ht="15.75" thickBot="1">
      <c r="B54" s="22"/>
      <c r="C54" s="15"/>
      <c r="D54" s="24" t="s">
        <v>24</v>
      </c>
      <c r="E54" s="15"/>
      <c r="F54" s="15"/>
      <c r="G54" s="15"/>
      <c r="H54" s="15"/>
      <c r="I54" s="15"/>
      <c r="J54" s="28"/>
      <c r="K54" s="15"/>
      <c r="L54" s="15"/>
      <c r="M54" s="15"/>
      <c r="N54" s="15"/>
      <c r="O54" s="15"/>
      <c r="P54" s="6">
        <f>-P12-P28</f>
        <v>1950</v>
      </c>
      <c r="Q54" s="17"/>
    </row>
    <row r="55" spans="2:17" ht="15.75" thickBot="1">
      <c r="B55" s="34"/>
      <c r="C55" s="35"/>
      <c r="D55" s="35"/>
      <c r="E55" s="35"/>
      <c r="F55" s="35"/>
      <c r="G55" s="35"/>
      <c r="H55" s="35"/>
      <c r="I55" s="35"/>
      <c r="J55" s="36"/>
      <c r="K55" s="35"/>
      <c r="L55" s="35"/>
      <c r="M55" s="35"/>
      <c r="N55" s="35"/>
      <c r="O55" s="35"/>
      <c r="P55" s="35"/>
      <c r="Q55" s="37"/>
    </row>
    <row r="56" spans="2:17">
      <c r="B56" s="1"/>
      <c r="J56" s="5"/>
    </row>
    <row r="57" spans="2:17">
      <c r="B57" s="1"/>
      <c r="J57" s="5"/>
    </row>
    <row r="58" spans="2:17">
      <c r="B58" s="1"/>
      <c r="J58" s="5"/>
    </row>
    <row r="59" spans="2:17">
      <c r="B59" s="1"/>
      <c r="J59" s="5"/>
    </row>
    <row r="60" spans="2:17">
      <c r="B60" s="1"/>
      <c r="J60" s="5"/>
    </row>
    <row r="61" spans="2:17">
      <c r="B61" s="1"/>
      <c r="J61" s="5"/>
    </row>
    <row r="62" spans="2:17">
      <c r="B62" s="1"/>
      <c r="J62" s="5"/>
    </row>
    <row r="63" spans="2:17">
      <c r="B63" s="1"/>
      <c r="J63" s="5"/>
    </row>
    <row r="64" spans="2:17" ht="15.75" thickBot="1">
      <c r="B64" s="1"/>
      <c r="J64" s="5"/>
    </row>
    <row r="65" spans="1:9" ht="18.75">
      <c r="B65" s="10"/>
      <c r="C65" s="11" t="s">
        <v>53</v>
      </c>
      <c r="D65" s="12"/>
      <c r="E65" s="12"/>
      <c r="F65" s="12"/>
      <c r="G65" s="12"/>
      <c r="H65" s="12"/>
      <c r="I65" s="13"/>
    </row>
    <row r="66" spans="1:9">
      <c r="B66" s="14"/>
      <c r="C66" s="15"/>
      <c r="D66" s="15"/>
      <c r="E66" s="15"/>
      <c r="F66" s="15"/>
      <c r="G66" s="15"/>
      <c r="H66" s="15"/>
      <c r="I66" s="17"/>
    </row>
    <row r="67" spans="1:9">
      <c r="B67" s="14"/>
      <c r="C67" s="15"/>
      <c r="D67" s="15"/>
      <c r="E67" s="15"/>
      <c r="F67" s="15"/>
      <c r="G67" s="15"/>
      <c r="H67" s="21" t="s">
        <v>25</v>
      </c>
      <c r="I67" s="17"/>
    </row>
    <row r="68" spans="1:9">
      <c r="A68" s="15"/>
      <c r="B68" s="22">
        <v>41774</v>
      </c>
      <c r="C68" s="15"/>
      <c r="D68" s="24" t="s">
        <v>54</v>
      </c>
      <c r="E68" s="15"/>
      <c r="F68" s="15"/>
      <c r="G68" s="15"/>
      <c r="H68" s="9">
        <f>+L14</f>
        <v>4719.5400000000009</v>
      </c>
      <c r="I68" s="17"/>
    </row>
    <row r="69" spans="1:9">
      <c r="B69" s="14"/>
      <c r="C69" s="15" t="s">
        <v>55</v>
      </c>
      <c r="D69" s="15"/>
      <c r="E69" s="15"/>
      <c r="F69" s="15"/>
      <c r="G69" s="15"/>
      <c r="H69" s="15"/>
      <c r="I69" s="17"/>
    </row>
    <row r="70" spans="1:9">
      <c r="B70" s="14"/>
      <c r="C70" s="15"/>
      <c r="D70" s="15"/>
      <c r="E70" s="15"/>
      <c r="F70" s="15"/>
      <c r="G70" s="15"/>
      <c r="H70" s="2"/>
      <c r="I70" s="17"/>
    </row>
    <row r="71" spans="1:9">
      <c r="B71" s="14"/>
      <c r="C71" s="15"/>
      <c r="D71" s="15"/>
      <c r="E71" s="15"/>
      <c r="F71" s="15"/>
      <c r="G71" s="15"/>
      <c r="H71" s="2"/>
      <c r="I71" s="17"/>
    </row>
    <row r="72" spans="1:9">
      <c r="B72" s="14"/>
      <c r="C72" s="15"/>
      <c r="D72" s="41" t="s">
        <v>56</v>
      </c>
      <c r="E72" s="15"/>
      <c r="F72" s="15"/>
      <c r="G72" s="15"/>
      <c r="H72" s="40">
        <f>+H68-H70-H71</f>
        <v>4719.5400000000009</v>
      </c>
      <c r="I72" s="17"/>
    </row>
    <row r="73" spans="1:9">
      <c r="B73" s="14"/>
      <c r="C73" s="15"/>
      <c r="D73" s="15"/>
      <c r="E73" s="15"/>
      <c r="F73" s="15"/>
      <c r="G73" s="15"/>
      <c r="H73" s="15"/>
      <c r="I73" s="17"/>
    </row>
    <row r="74" spans="1:9" ht="15.75" thickBot="1">
      <c r="B74" s="42"/>
      <c r="C74" s="35"/>
      <c r="D74" s="35"/>
      <c r="E74" s="35"/>
      <c r="F74" s="35"/>
      <c r="G74" s="35"/>
      <c r="H74" s="35"/>
      <c r="I74" s="37"/>
    </row>
    <row r="76" spans="1:9" ht="15.75" thickBot="1"/>
    <row r="77" spans="1:9" ht="18.75">
      <c r="B77" s="10"/>
      <c r="C77" s="11" t="s">
        <v>57</v>
      </c>
      <c r="D77" s="12"/>
      <c r="E77" s="12"/>
      <c r="F77" s="12"/>
      <c r="G77" s="12"/>
      <c r="H77" s="12"/>
      <c r="I77" s="13"/>
    </row>
    <row r="78" spans="1:9">
      <c r="B78" s="14"/>
      <c r="C78" s="15"/>
      <c r="D78" s="15"/>
      <c r="E78" s="15"/>
      <c r="F78" s="15"/>
      <c r="G78" s="15"/>
      <c r="H78" s="15"/>
      <c r="I78" s="17"/>
    </row>
    <row r="79" spans="1:9">
      <c r="B79" s="14"/>
      <c r="C79" s="15"/>
      <c r="D79" s="15"/>
      <c r="E79" s="15"/>
      <c r="F79" s="15"/>
      <c r="G79" s="15"/>
      <c r="H79" s="21" t="s">
        <v>25</v>
      </c>
      <c r="I79" s="17"/>
    </row>
    <row r="80" spans="1:9">
      <c r="B80" s="22">
        <v>41364</v>
      </c>
      <c r="C80" s="15"/>
      <c r="D80" s="24" t="s">
        <v>58</v>
      </c>
      <c r="E80" s="15"/>
      <c r="F80" s="15"/>
      <c r="G80" s="15"/>
      <c r="H80" s="9">
        <v>6329</v>
      </c>
      <c r="I80" s="17"/>
    </row>
    <row r="81" spans="2:9">
      <c r="B81" s="14"/>
      <c r="C81" s="15"/>
      <c r="D81" s="15"/>
      <c r="E81" s="15"/>
      <c r="F81" s="15"/>
      <c r="G81" s="15"/>
      <c r="H81" s="15"/>
      <c r="I81" s="17"/>
    </row>
    <row r="82" spans="2:9">
      <c r="B82" s="14"/>
      <c r="C82" s="15"/>
      <c r="D82" s="15" t="s">
        <v>59</v>
      </c>
      <c r="E82" s="15"/>
      <c r="F82" s="15"/>
      <c r="G82" s="15"/>
      <c r="H82" s="2"/>
      <c r="I82" s="17"/>
    </row>
    <row r="83" spans="2:9">
      <c r="B83" s="14"/>
      <c r="C83" s="15"/>
      <c r="D83" s="15"/>
      <c r="E83" s="15"/>
      <c r="F83" s="15"/>
      <c r="G83" s="15"/>
      <c r="H83" s="2"/>
      <c r="I83" s="17"/>
    </row>
    <row r="84" spans="2:9">
      <c r="B84" s="22">
        <v>41729</v>
      </c>
      <c r="C84" s="15"/>
      <c r="D84" s="41" t="s">
        <v>60</v>
      </c>
      <c r="E84" s="15"/>
      <c r="F84" s="15"/>
      <c r="G84" s="15"/>
      <c r="H84" s="40">
        <f>+H80-H82-H83</f>
        <v>6329</v>
      </c>
      <c r="I84" s="17"/>
    </row>
    <row r="85" spans="2:9">
      <c r="B85" s="14"/>
      <c r="C85" s="15"/>
      <c r="D85" s="15"/>
      <c r="E85" s="15"/>
      <c r="F85" s="15"/>
      <c r="G85" s="15"/>
      <c r="H85" s="15"/>
      <c r="I85" s="17"/>
    </row>
    <row r="86" spans="2:9" ht="15.75" thickBot="1">
      <c r="B86" s="42"/>
      <c r="C86" s="35"/>
      <c r="D86" s="35"/>
      <c r="E86" s="35"/>
      <c r="F86" s="35"/>
      <c r="G86" s="35"/>
      <c r="H86" s="35"/>
      <c r="I86" s="37"/>
    </row>
  </sheetData>
  <pageMargins left="0.35433070866141736" right="0.51181102362204722" top="3.937007874015748E-2" bottom="0.11811023622047245" header="0.15748031496062992" footer="0.11811023622047245"/>
  <pageSetup paperSize="9" scale="70" fitToHeight="2" orientation="landscape" horizontalDpi="300" r:id="rId1"/>
  <headerFooter>
    <oddFooter>&amp;L&amp;F&amp;C&amp;A&amp;R&amp;D</oddFooter>
  </headerFooter>
  <rowBreaks count="1" manualBreakCount="1">
    <brk id="57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 &amp; P Summary</vt:lpstr>
      <vt:lpstr>Cash Book</vt:lpstr>
      <vt:lpstr>Sheet3</vt:lpstr>
      <vt:lpstr>'Cash Book'!Print_Area</vt:lpstr>
      <vt:lpstr>'R &amp; P Summary'!Print_Area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Cox</dc:creator>
  <cp:lastModifiedBy>Helen</cp:lastModifiedBy>
  <cp:lastPrinted>2014-09-17T21:42:15Z</cp:lastPrinted>
  <dcterms:created xsi:type="dcterms:W3CDTF">2014-03-04T11:56:09Z</dcterms:created>
  <dcterms:modified xsi:type="dcterms:W3CDTF">2014-12-10T12:38:01Z</dcterms:modified>
</cp:coreProperties>
</file>