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urstow\Documents\Finance\"/>
    </mc:Choice>
  </mc:AlternateContent>
  <bookViews>
    <workbookView xWindow="0" yWindow="0" windowWidth="20490" windowHeight="7530" activeTab="1"/>
  </bookViews>
  <sheets>
    <sheet name="R &amp; P Summary" sheetId="2" r:id="rId1"/>
    <sheet name="Cash Book" sheetId="1" r:id="rId2"/>
    <sheet name="Sheet3" sheetId="3" r:id="rId3"/>
  </sheets>
  <definedNames>
    <definedName name="_xlnm.Print_Area" localSheetId="1">'Cash Book'!$A$1:$S$94</definedName>
    <definedName name="_xlnm.Print_Area" localSheetId="0">'R &amp; P Summary'!$A$1:$K$66</definedName>
  </definedNames>
  <calcPr calcId="171027"/>
</workbook>
</file>

<file path=xl/calcChain.xml><?xml version="1.0" encoding="utf-8"?>
<calcChain xmlns="http://schemas.openxmlformats.org/spreadsheetml/2006/main">
  <c r="I75" i="1" l="1"/>
  <c r="E9" i="2"/>
  <c r="G9" i="2" s="1"/>
  <c r="E35" i="2"/>
  <c r="E29" i="2"/>
  <c r="E21" i="2"/>
  <c r="E20" i="2"/>
  <c r="G55" i="1"/>
  <c r="G53" i="2" l="1"/>
  <c r="E18" i="2"/>
  <c r="E17" i="2"/>
  <c r="E37" i="2" s="1"/>
  <c r="E16" i="2"/>
  <c r="E36" i="2" s="1"/>
  <c r="E15" i="2"/>
  <c r="C12" i="2"/>
  <c r="I91" i="1" l="1"/>
  <c r="Q23" i="1"/>
  <c r="Q16" i="1"/>
  <c r="Q28" i="1"/>
  <c r="Q35" i="1"/>
  <c r="Q45" i="1" l="1"/>
  <c r="G14" i="1"/>
  <c r="I45" i="1" s="1"/>
  <c r="E33" i="2"/>
  <c r="G33" i="2" s="1"/>
  <c r="G25" i="2"/>
  <c r="G24" i="2"/>
  <c r="G23" i="2"/>
  <c r="G28" i="2"/>
  <c r="G27" i="2"/>
  <c r="G26" i="2"/>
  <c r="G21" i="2"/>
  <c r="G20" i="2"/>
  <c r="G19" i="2"/>
  <c r="G16" i="2"/>
  <c r="G55" i="2" s="1"/>
  <c r="G15" i="2"/>
  <c r="G56" i="2" s="1"/>
  <c r="G10" i="2"/>
  <c r="G51" i="2" s="1"/>
  <c r="G8" i="2"/>
  <c r="G35" i="2" s="1"/>
  <c r="G7" i="2"/>
  <c r="G29" i="2"/>
  <c r="G22" i="2"/>
  <c r="G18" i="2"/>
  <c r="G17" i="2"/>
  <c r="G58" i="2" s="1"/>
  <c r="G11" i="2"/>
  <c r="G59" i="2" l="1"/>
  <c r="G12" i="2"/>
  <c r="E12" i="2"/>
  <c r="G52" i="2"/>
  <c r="M8" i="1" l="1"/>
  <c r="M9" i="1" s="1"/>
  <c r="K13" i="1"/>
  <c r="K14" i="1" s="1"/>
  <c r="K15" i="1" l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9" i="1" s="1"/>
  <c r="M10" i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E34" i="2"/>
  <c r="F37" i="2"/>
  <c r="F36" i="2"/>
  <c r="F35" i="2"/>
  <c r="G61" i="2"/>
  <c r="G60" i="2"/>
  <c r="G64" i="2" s="1"/>
  <c r="G68" i="2" s="1"/>
  <c r="E30" i="2"/>
  <c r="E40" i="2" s="1"/>
  <c r="I73" i="1" l="1"/>
  <c r="I79" i="1" s="1"/>
  <c r="K54" i="1"/>
  <c r="K55" i="1" s="1"/>
  <c r="K56" i="1" s="1"/>
  <c r="K57" i="1" s="1"/>
  <c r="K58" i="1" s="1"/>
  <c r="M49" i="1"/>
  <c r="M51" i="1"/>
  <c r="M54" i="1" s="1"/>
  <c r="M55" i="1" s="1"/>
  <c r="M56" i="1" s="1"/>
  <c r="M58" i="1" s="1"/>
  <c r="E38" i="2"/>
  <c r="G37" i="2"/>
  <c r="C30" i="2"/>
  <c r="G30" i="2" s="1"/>
  <c r="G34" i="2"/>
  <c r="E41" i="2" l="1"/>
  <c r="C38" i="2"/>
  <c r="G38" i="2" s="1"/>
  <c r="C40" i="2"/>
  <c r="G36" i="2"/>
</calcChain>
</file>

<file path=xl/sharedStrings.xml><?xml version="1.0" encoding="utf-8"?>
<sst xmlns="http://schemas.openxmlformats.org/spreadsheetml/2006/main" count="140" uniqueCount="93">
  <si>
    <t xml:space="preserve">£ </t>
  </si>
  <si>
    <t>First Half Precept</t>
  </si>
  <si>
    <t>Lenghtsman Funding CE</t>
  </si>
  <si>
    <t>Bank Ref.</t>
  </si>
  <si>
    <t>Cheque No.</t>
  </si>
  <si>
    <t>Subscription to Mid Cheshire Footpath Society</t>
  </si>
  <si>
    <t>Membership ChALC</t>
  </si>
  <si>
    <t>Second Half Precept</t>
  </si>
  <si>
    <t>Bank Balance</t>
  </si>
  <si>
    <t>Receipts</t>
  </si>
  <si>
    <t>Expenses inc VAT</t>
  </si>
  <si>
    <t xml:space="preserve">VAT </t>
  </si>
  <si>
    <t>Budget</t>
  </si>
  <si>
    <t>External Audit</t>
  </si>
  <si>
    <t>Donations</t>
  </si>
  <si>
    <t>Council Tax Support Grant CE</t>
  </si>
  <si>
    <t>c/o</t>
  </si>
  <si>
    <t>Spurstow Parish Council - Receipts &amp; Payments  - Plus Bank / Cash Reconciliation</t>
  </si>
  <si>
    <t>Cash Book Balance</t>
  </si>
  <si>
    <t>Opening  Cash Book / Bank Balance</t>
  </si>
  <si>
    <t>£</t>
  </si>
  <si>
    <t>Better / (Worse) than prior year</t>
  </si>
  <si>
    <t>Precept from CE</t>
  </si>
  <si>
    <t>Equalisation Grant from CE</t>
  </si>
  <si>
    <t>Total Receipts</t>
  </si>
  <si>
    <t>Spurstow Parish Council - Receipts &amp; Payments  Summary</t>
  </si>
  <si>
    <t>Annual Return Ref. Box</t>
  </si>
  <si>
    <t>Payment to Parish Clerk</t>
  </si>
  <si>
    <t>Payment to Lengthsman</t>
  </si>
  <si>
    <t>Insurance</t>
  </si>
  <si>
    <t>Electricity for Footway Lighting</t>
  </si>
  <si>
    <t>Chestire Association of Councils</t>
  </si>
  <si>
    <t>Hire of Meeting Room</t>
  </si>
  <si>
    <t>Internal Audit</t>
  </si>
  <si>
    <t>Mid Cheshire Footpath Society</t>
  </si>
  <si>
    <t>Police Cluster Meeting Contribution</t>
  </si>
  <si>
    <t>Expenses</t>
  </si>
  <si>
    <t>Total Payments</t>
  </si>
  <si>
    <t>Other Receipts</t>
  </si>
  <si>
    <t>Staff Costs</t>
  </si>
  <si>
    <t>Opening Cash Book Balance</t>
  </si>
  <si>
    <t>Closing Cash Book Balance</t>
  </si>
  <si>
    <t>Check 1</t>
  </si>
  <si>
    <t>Check 2</t>
  </si>
  <si>
    <t>7 &amp; 8</t>
  </si>
  <si>
    <t>Spurstow Parish Council   -  Bank Balance &amp;  Cash Book Reconciliation</t>
  </si>
  <si>
    <t>Balance per Barclays Bank Statement</t>
  </si>
  <si>
    <t>Balance per Cash Book</t>
  </si>
  <si>
    <t>Spurstow Parish Council   -  Fixed Assets at Cost</t>
  </si>
  <si>
    <t>Adjusted Balance per Return</t>
  </si>
  <si>
    <t>Closing Balance per Return</t>
  </si>
  <si>
    <t>Spurstow Parish Council - Notes on Variancies Current Year to Prior Year</t>
  </si>
  <si>
    <t>Total Other Receipts</t>
  </si>
  <si>
    <t>Equalisation Grant from CE was further reduced by Borough Council</t>
  </si>
  <si>
    <t>All Other Payments</t>
  </si>
  <si>
    <t>Lenghtsman Funding from CE</t>
  </si>
  <si>
    <t>2014/15</t>
  </si>
  <si>
    <t>VAT Recovery - 1/4/11 to 31/3/14</t>
  </si>
  <si>
    <t>Hire of Peckforton &amp; Beeston Village Room</t>
  </si>
  <si>
    <t>Parish Clerk</t>
  </si>
  <si>
    <t>Repairs to Footpath Lighting</t>
  </si>
  <si>
    <t>Net Receipts &amp; (Expenses)</t>
  </si>
  <si>
    <t>Scottish Power</t>
  </si>
  <si>
    <t>Barbridge Chapel Trust Police Cluster meetings</t>
  </si>
  <si>
    <t>2015/16</t>
  </si>
  <si>
    <t>2014/15 Expenses</t>
  </si>
  <si>
    <t>2015/16 Receipts &amp; Expenses</t>
  </si>
  <si>
    <t>VAT recovery</t>
  </si>
  <si>
    <t>Scottish Power 103572658</t>
  </si>
  <si>
    <t>Insurance - Zurich</t>
  </si>
  <si>
    <t>Bunbury Playground Appeal</t>
  </si>
  <si>
    <t>CHALC Booklets</t>
  </si>
  <si>
    <t xml:space="preserve">Scottish Power </t>
  </si>
  <si>
    <t>Lenghtsman - Peter Wilson to August 15</t>
  </si>
  <si>
    <t>CHALC - Planning Seminar RF</t>
  </si>
  <si>
    <t>Grant for Parish Website - CHALC</t>
  </si>
  <si>
    <t>Barclays Membership No.</t>
  </si>
  <si>
    <t>202059480907</t>
  </si>
  <si>
    <t>In Touch - Website</t>
  </si>
  <si>
    <t>Lenghtsman - Peter Wilson to March 16</t>
  </si>
  <si>
    <t>2016/17</t>
  </si>
  <si>
    <t>Others</t>
  </si>
  <si>
    <t>Others / Contingency</t>
  </si>
  <si>
    <t>2015/16 Expenses</t>
  </si>
  <si>
    <t>2016/17 Receipts &amp; Expenses</t>
  </si>
  <si>
    <t>Laptop Computor</t>
  </si>
  <si>
    <t>Parish Website Software</t>
  </si>
  <si>
    <t xml:space="preserve">Parish Clerk - Increased Hours </t>
  </si>
  <si>
    <t>New Lenghtsman appointed - was vacancy in prior year</t>
  </si>
  <si>
    <t>Parish Website Software &amp; Computor</t>
  </si>
  <si>
    <t>Add back Unpresented Cheques</t>
  </si>
  <si>
    <t>Hire of Tower Room - Bunbury PCC</t>
  </si>
  <si>
    <t>Cash Book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</si>
</sst>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[$-F800]dddd\,\ mmmm\ dd\,\ yyyy"/>
    <numFmt numFmtId="165" formatCode="#,##0.00;\(#,##0.00\)"/>
    <numFmt numFmtId="166" formatCode="_-* #,##0_-;\-* #,##0_-;_-* &quot;-&quot;??_-;_-@_-"/>
    <numFmt numFmtId="167" formatCode="#,##0;\(#,##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164" fontId="0" fillId="0" borderId="0" xfId="0" applyNumberFormat="1"/>
    <xf numFmtId="43" fontId="0" fillId="0" borderId="0" xfId="1" applyFont="1" applyBorder="1"/>
    <xf numFmtId="165" fontId="2" fillId="0" borderId="1" xfId="1" applyNumberFormat="1" applyFont="1" applyBorder="1"/>
    <xf numFmtId="166" fontId="0" fillId="0" borderId="0" xfId="1" applyNumberFormat="1" applyFont="1"/>
    <xf numFmtId="166" fontId="2" fillId="0" borderId="1" xfId="1" applyNumberFormat="1" applyFont="1" applyBorder="1"/>
    <xf numFmtId="43" fontId="2" fillId="0" borderId="0" xfId="0" applyNumberFormat="1" applyFont="1" applyBorder="1"/>
    <xf numFmtId="0" fontId="0" fillId="0" borderId="2" xfId="0" applyBorder="1"/>
    <xf numFmtId="0" fontId="5" fillId="0" borderId="3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3" fillId="0" borderId="0" xfId="0" applyFont="1" applyBorder="1"/>
    <xf numFmtId="0" fontId="0" fillId="0" borderId="6" xfId="0" applyBorder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0" fillId="0" borderId="5" xfId="0" applyNumberFormat="1" applyBorder="1"/>
    <xf numFmtId="164" fontId="0" fillId="0" borderId="0" xfId="0" applyNumberFormat="1" applyBorder="1"/>
    <xf numFmtId="0" fontId="2" fillId="0" borderId="0" xfId="0" applyFont="1" applyBorder="1"/>
    <xf numFmtId="166" fontId="2" fillId="0" borderId="0" xfId="1" applyNumberFormat="1" applyFont="1" applyBorder="1"/>
    <xf numFmtId="43" fontId="2" fillId="0" borderId="0" xfId="1" applyFont="1" applyBorder="1"/>
    <xf numFmtId="0" fontId="4" fillId="0" borderId="0" xfId="0" applyFont="1" applyBorder="1"/>
    <xf numFmtId="166" fontId="0" fillId="0" borderId="0" xfId="1" applyNumberFormat="1" applyFont="1" applyBorder="1"/>
    <xf numFmtId="0" fontId="0" fillId="0" borderId="0" xfId="0" applyNumberFormat="1" applyBorder="1"/>
    <xf numFmtId="43" fontId="0" fillId="0" borderId="0" xfId="0" applyNumberFormat="1" applyBorder="1"/>
    <xf numFmtId="165" fontId="0" fillId="0" borderId="0" xfId="1" applyNumberFormat="1" applyFont="1" applyBorder="1"/>
    <xf numFmtId="164" fontId="0" fillId="0" borderId="7" xfId="0" applyNumberFormat="1" applyBorder="1"/>
    <xf numFmtId="0" fontId="0" fillId="0" borderId="8" xfId="0" applyBorder="1"/>
    <xf numFmtId="166" fontId="0" fillId="0" borderId="8" xfId="1" applyNumberFormat="1" applyFont="1" applyBorder="1"/>
    <xf numFmtId="0" fontId="0" fillId="0" borderId="9" xfId="0" applyBorder="1"/>
    <xf numFmtId="0" fontId="0" fillId="0" borderId="10" xfId="0" applyBorder="1" applyAlignment="1">
      <alignment horizontal="right"/>
    </xf>
    <xf numFmtId="0" fontId="2" fillId="0" borderId="11" xfId="0" applyFont="1" applyBorder="1"/>
    <xf numFmtId="43" fontId="2" fillId="0" borderId="1" xfId="0" applyNumberFormat="1" applyFont="1" applyBorder="1"/>
    <xf numFmtId="0" fontId="2" fillId="0" borderId="0" xfId="0" applyFont="1" applyFill="1" applyBorder="1"/>
    <xf numFmtId="0" fontId="0" fillId="0" borderId="7" xfId="0" applyBorder="1"/>
    <xf numFmtId="0" fontId="5" fillId="0" borderId="5" xfId="0" applyFont="1" applyBorder="1"/>
    <xf numFmtId="0" fontId="2" fillId="0" borderId="0" xfId="0" applyFont="1" applyBorder="1" applyAlignment="1">
      <alignment horizontal="center" wrapText="1"/>
    </xf>
    <xf numFmtId="167" fontId="0" fillId="0" borderId="0" xfId="1" applyNumberFormat="1" applyFont="1" applyBorder="1"/>
    <xf numFmtId="0" fontId="2" fillId="0" borderId="5" xfId="0" applyFont="1" applyBorder="1"/>
    <xf numFmtId="166" fontId="0" fillId="0" borderId="0" xfId="0" applyNumberFormat="1" applyBorder="1"/>
    <xf numFmtId="0" fontId="6" fillId="0" borderId="5" xfId="0" applyFont="1" applyBorder="1"/>
    <xf numFmtId="167" fontId="0" fillId="0" borderId="1" xfId="0" applyNumberFormat="1" applyBorder="1"/>
    <xf numFmtId="167" fontId="0" fillId="0" borderId="0" xfId="0" applyNumberFormat="1" applyBorder="1"/>
    <xf numFmtId="0" fontId="0" fillId="0" borderId="0" xfId="0" applyNumberFormat="1" applyBorder="1" applyAlignment="1">
      <alignment wrapText="1"/>
    </xf>
    <xf numFmtId="0" fontId="2" fillId="0" borderId="8" xfId="0" applyFont="1" applyBorder="1" applyAlignment="1">
      <alignment horizontal="center"/>
    </xf>
    <xf numFmtId="0" fontId="0" fillId="0" borderId="0" xfId="0" applyFill="1" applyBorder="1"/>
    <xf numFmtId="0" fontId="0" fillId="0" borderId="0" xfId="0" applyNumberFormat="1" applyFill="1" applyBorder="1"/>
    <xf numFmtId="43" fontId="0" fillId="2" borderId="0" xfId="1" applyFont="1" applyFill="1" applyBorder="1"/>
    <xf numFmtId="0" fontId="0" fillId="0" borderId="0" xfId="0" applyBorder="1" applyAlignment="1"/>
    <xf numFmtId="43" fontId="0" fillId="0" borderId="0" xfId="0" applyNumberFormat="1"/>
    <xf numFmtId="166" fontId="0" fillId="0" borderId="0" xfId="0" applyNumberFormat="1"/>
    <xf numFmtId="0" fontId="6" fillId="0" borderId="0" xfId="0" applyFont="1" applyBorder="1"/>
    <xf numFmtId="43" fontId="0" fillId="0" borderId="0" xfId="1" applyFont="1"/>
    <xf numFmtId="43" fontId="0" fillId="0" borderId="0" xfId="1" applyFont="1" applyFill="1" applyBorder="1"/>
    <xf numFmtId="0" fontId="0" fillId="0" borderId="0" xfId="0" quotePrefix="1" applyBorder="1"/>
    <xf numFmtId="0" fontId="0" fillId="0" borderId="5" xfId="0" applyNumberFormat="1" applyBorder="1" applyAlignment="1">
      <alignment wrapText="1"/>
    </xf>
    <xf numFmtId="43" fontId="0" fillId="3" borderId="0" xfId="1" applyFont="1" applyFill="1" applyBorder="1"/>
    <xf numFmtId="0" fontId="7" fillId="0" borderId="0" xfId="0" applyFont="1" applyAlignment="1">
      <alignment horizontal="center"/>
    </xf>
    <xf numFmtId="167" fontId="0" fillId="3" borderId="0" xfId="1" applyNumberFormat="1" applyFont="1" applyFill="1" applyBorder="1"/>
    <xf numFmtId="166" fontId="0" fillId="0" borderId="1" xfId="1" applyNumberFormat="1" applyFont="1" applyBorder="1"/>
    <xf numFmtId="167" fontId="0" fillId="0" borderId="1" xfId="1" applyNumberFormat="1" applyFont="1" applyBorder="1"/>
    <xf numFmtId="0" fontId="2" fillId="0" borderId="8" xfId="0" applyFont="1" applyBorder="1"/>
    <xf numFmtId="165" fontId="2" fillId="0" borderId="8" xfId="1" applyNumberFormat="1" applyFont="1" applyBorder="1"/>
    <xf numFmtId="164" fontId="0" fillId="0" borderId="8" xfId="0" applyNumberFormat="1" applyBorder="1"/>
    <xf numFmtId="0" fontId="2" fillId="0" borderId="5" xfId="0" applyFont="1" applyBorder="1" applyAlignment="1">
      <alignment horizontal="center"/>
    </xf>
    <xf numFmtId="43" fontId="0" fillId="2" borderId="0" xfId="0" applyNumberFormat="1" applyFill="1"/>
    <xf numFmtId="0" fontId="0" fillId="0" borderId="5" xfId="0" applyNumberFormat="1" applyBorder="1" applyAlignment="1">
      <alignment wrapText="1"/>
    </xf>
    <xf numFmtId="0" fontId="0" fillId="0" borderId="0" xfId="0" applyBorder="1" applyAlignment="1"/>
    <xf numFmtId="0" fontId="0" fillId="0" borderId="0" xfId="0" applyNumberFormat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8"/>
  <sheetViews>
    <sheetView workbookViewId="0">
      <selection activeCell="E37" sqref="E37"/>
    </sheetView>
  </sheetViews>
  <sheetFormatPr defaultRowHeight="15" x14ac:dyDescent="0.25"/>
  <cols>
    <col min="1" max="1" width="3.5703125" customWidth="1"/>
    <col min="2" max="2" width="34.5703125" customWidth="1"/>
    <col min="3" max="3" width="12.28515625" customWidth="1"/>
    <col min="4" max="4" width="2.7109375" customWidth="1"/>
    <col min="5" max="5" width="11.5703125" customWidth="1"/>
    <col min="6" max="6" width="2" customWidth="1"/>
    <col min="7" max="7" width="14" customWidth="1"/>
    <col min="8" max="8" width="3.28515625" customWidth="1"/>
    <col min="9" max="9" width="19.85546875" customWidth="1"/>
    <col min="10" max="10" width="2.7109375" customWidth="1"/>
    <col min="11" max="11" width="2.42578125" customWidth="1"/>
  </cols>
  <sheetData>
    <row r="1" spans="2:10" ht="23.25" customHeight="1" thickBot="1" x14ac:dyDescent="0.3"/>
    <row r="2" spans="2:10" ht="18.75" x14ac:dyDescent="0.3">
      <c r="B2" s="7"/>
      <c r="C2" s="9"/>
      <c r="D2" s="9"/>
      <c r="E2" s="9"/>
      <c r="F2" s="9"/>
      <c r="G2" s="9"/>
      <c r="H2" s="9"/>
      <c r="I2" s="8" t="s">
        <v>64</v>
      </c>
      <c r="J2" s="10"/>
    </row>
    <row r="3" spans="2:10" ht="18.75" x14ac:dyDescent="0.3">
      <c r="B3" s="37" t="s">
        <v>25</v>
      </c>
      <c r="C3" s="12"/>
      <c r="D3" s="12"/>
      <c r="E3" s="12"/>
      <c r="F3" s="12"/>
      <c r="G3" s="12"/>
      <c r="H3" s="12"/>
      <c r="I3" s="12"/>
      <c r="J3" s="14"/>
    </row>
    <row r="4" spans="2:10" ht="57.75" customHeight="1" x14ac:dyDescent="0.3">
      <c r="B4" s="11"/>
      <c r="C4" s="59" t="s">
        <v>56</v>
      </c>
      <c r="D4" s="59"/>
      <c r="E4" s="59" t="s">
        <v>64</v>
      </c>
      <c r="F4" s="38"/>
      <c r="G4" s="38" t="s">
        <v>21</v>
      </c>
      <c r="H4" s="15"/>
      <c r="I4" s="38" t="s">
        <v>26</v>
      </c>
      <c r="J4" s="14"/>
    </row>
    <row r="5" spans="2:10" x14ac:dyDescent="0.25">
      <c r="B5" s="11"/>
      <c r="C5" s="38" t="s">
        <v>20</v>
      </c>
      <c r="D5" s="38"/>
      <c r="E5" s="38" t="s">
        <v>20</v>
      </c>
      <c r="F5" s="38"/>
      <c r="G5" s="38" t="s">
        <v>20</v>
      </c>
      <c r="H5" s="15"/>
      <c r="I5" s="12"/>
      <c r="J5" s="14"/>
    </row>
    <row r="6" spans="2:10" x14ac:dyDescent="0.25">
      <c r="B6" s="11"/>
      <c r="C6" s="12"/>
      <c r="D6" s="12"/>
      <c r="E6" s="12"/>
      <c r="F6" s="12"/>
      <c r="G6" s="12"/>
      <c r="H6" s="12"/>
      <c r="I6" s="12"/>
      <c r="J6" s="14"/>
    </row>
    <row r="7" spans="2:10" x14ac:dyDescent="0.25">
      <c r="B7" s="11" t="s">
        <v>22</v>
      </c>
      <c r="C7" s="24">
        <v>1950</v>
      </c>
      <c r="D7" s="24"/>
      <c r="E7" s="24">
        <v>1950</v>
      </c>
      <c r="F7" s="24"/>
      <c r="G7" s="24">
        <f>+E7-C7</f>
        <v>0</v>
      </c>
      <c r="H7" s="24"/>
      <c r="I7" s="16">
        <v>2</v>
      </c>
      <c r="J7" s="14"/>
    </row>
    <row r="8" spans="2:10" x14ac:dyDescent="0.25">
      <c r="B8" s="11" t="s">
        <v>55</v>
      </c>
      <c r="C8" s="24">
        <v>1150</v>
      </c>
      <c r="D8" s="24"/>
      <c r="E8" s="24">
        <v>1150</v>
      </c>
      <c r="F8" s="24"/>
      <c r="G8" s="24">
        <f t="shared" ref="G8:G11" si="0">+E8-C8</f>
        <v>0</v>
      </c>
      <c r="H8" s="24"/>
      <c r="I8" s="16">
        <v>3</v>
      </c>
      <c r="J8" s="14"/>
    </row>
    <row r="9" spans="2:10" x14ac:dyDescent="0.25">
      <c r="B9" s="11" t="s">
        <v>75</v>
      </c>
      <c r="C9" s="24"/>
      <c r="D9" s="24"/>
      <c r="E9" s="24">
        <f>+'Cash Book'!G34</f>
        <v>1429.7</v>
      </c>
      <c r="F9" s="24"/>
      <c r="G9" s="39">
        <f t="shared" si="0"/>
        <v>1429.7</v>
      </c>
      <c r="H9" s="24"/>
      <c r="I9" s="16"/>
      <c r="J9" s="14"/>
    </row>
    <row r="10" spans="2:10" x14ac:dyDescent="0.25">
      <c r="B10" s="11" t="s">
        <v>23</v>
      </c>
      <c r="C10" s="24">
        <v>110</v>
      </c>
      <c r="D10" s="24"/>
      <c r="E10" s="24">
        <v>84</v>
      </c>
      <c r="F10" s="24"/>
      <c r="G10" s="39">
        <f t="shared" si="0"/>
        <v>-26</v>
      </c>
      <c r="H10" s="24"/>
      <c r="I10" s="16">
        <v>3</v>
      </c>
      <c r="J10" s="14"/>
    </row>
    <row r="11" spans="2:10" x14ac:dyDescent="0.25">
      <c r="B11" s="11" t="s">
        <v>57</v>
      </c>
      <c r="C11" s="24">
        <v>728</v>
      </c>
      <c r="D11" s="24"/>
      <c r="E11" s="24">
        <v>0</v>
      </c>
      <c r="F11" s="24"/>
      <c r="G11" s="39">
        <f t="shared" si="0"/>
        <v>-728</v>
      </c>
      <c r="H11" s="24"/>
      <c r="I11" s="16">
        <v>3</v>
      </c>
      <c r="J11" s="14"/>
    </row>
    <row r="12" spans="2:10" x14ac:dyDescent="0.25">
      <c r="B12" s="11" t="s">
        <v>24</v>
      </c>
      <c r="C12" s="5">
        <f>SUM(C7:C11)</f>
        <v>3938</v>
      </c>
      <c r="D12" s="24"/>
      <c r="E12" s="5">
        <f>SUM(E7:E11)</f>
        <v>4613.7</v>
      </c>
      <c r="F12" s="24"/>
      <c r="G12" s="61">
        <f>SUM(G7:G11)</f>
        <v>675.7</v>
      </c>
      <c r="H12" s="24"/>
      <c r="I12" s="16"/>
      <c r="J12" s="14"/>
    </row>
    <row r="13" spans="2:10" x14ac:dyDescent="0.25">
      <c r="B13" s="11"/>
      <c r="C13" s="24"/>
      <c r="D13" s="24"/>
      <c r="E13" s="24"/>
      <c r="F13" s="24"/>
      <c r="G13" s="24"/>
      <c r="H13" s="24"/>
      <c r="I13" s="16"/>
      <c r="J13" s="14"/>
    </row>
    <row r="14" spans="2:10" x14ac:dyDescent="0.25">
      <c r="B14" s="11"/>
      <c r="C14" s="24"/>
      <c r="D14" s="24"/>
      <c r="E14" s="24"/>
      <c r="F14" s="24"/>
      <c r="G14" s="24"/>
      <c r="H14" s="24"/>
      <c r="I14" s="16"/>
      <c r="J14" s="14"/>
    </row>
    <row r="15" spans="2:10" x14ac:dyDescent="0.25">
      <c r="B15" s="11" t="s">
        <v>27</v>
      </c>
      <c r="C15" s="24">
        <v>700</v>
      </c>
      <c r="D15" s="24"/>
      <c r="E15" s="24">
        <f>215*4</f>
        <v>860</v>
      </c>
      <c r="F15" s="24"/>
      <c r="G15" s="39">
        <f>+C15-E15</f>
        <v>-160</v>
      </c>
      <c r="H15" s="24"/>
      <c r="I15" s="16">
        <v>4</v>
      </c>
      <c r="J15" s="14"/>
    </row>
    <row r="16" spans="2:10" x14ac:dyDescent="0.25">
      <c r="B16" s="11" t="s">
        <v>28</v>
      </c>
      <c r="C16" s="24">
        <v>0</v>
      </c>
      <c r="D16" s="24"/>
      <c r="E16" s="24">
        <f>+'Cash Book'!I27+'Cash Book'!I31+'Cash Book'!I40</f>
        <v>741.05</v>
      </c>
      <c r="F16" s="24"/>
      <c r="G16" s="39">
        <f t="shared" ref="G16:G30" si="1">+C16-E16</f>
        <v>-741.05</v>
      </c>
      <c r="H16" s="24"/>
      <c r="I16" s="16">
        <v>4</v>
      </c>
      <c r="J16" s="14"/>
    </row>
    <row r="17" spans="2:10" x14ac:dyDescent="0.25">
      <c r="B17" s="11" t="s">
        <v>29</v>
      </c>
      <c r="C17" s="24">
        <v>403.4</v>
      </c>
      <c r="D17" s="24"/>
      <c r="E17" s="24">
        <f>+'Cash Book'!I18</f>
        <v>288.52</v>
      </c>
      <c r="F17" s="24"/>
      <c r="G17" s="39">
        <f t="shared" si="1"/>
        <v>114.88</v>
      </c>
      <c r="H17" s="24"/>
      <c r="I17" s="16">
        <v>6</v>
      </c>
      <c r="J17" s="14"/>
    </row>
    <row r="18" spans="2:10" x14ac:dyDescent="0.25">
      <c r="B18" s="11" t="s">
        <v>30</v>
      </c>
      <c r="C18" s="24">
        <v>370.45</v>
      </c>
      <c r="D18" s="24"/>
      <c r="E18" s="24">
        <f>+'Cash Book'!I16+'Cash Book'!I23+'Cash Book'!I28+'Cash Book'!I35</f>
        <v>370.45</v>
      </c>
      <c r="F18" s="24"/>
      <c r="G18" s="39">
        <f t="shared" si="1"/>
        <v>0</v>
      </c>
      <c r="H18" s="24"/>
      <c r="I18" s="16">
        <v>6</v>
      </c>
      <c r="J18" s="14"/>
    </row>
    <row r="19" spans="2:10" x14ac:dyDescent="0.25">
      <c r="B19" s="11" t="s">
        <v>70</v>
      </c>
      <c r="C19" s="24">
        <v>0</v>
      </c>
      <c r="D19" s="24"/>
      <c r="E19" s="24">
        <v>400</v>
      </c>
      <c r="F19" s="24"/>
      <c r="G19" s="39">
        <f t="shared" si="1"/>
        <v>-400</v>
      </c>
      <c r="H19" s="24"/>
      <c r="I19" s="16">
        <v>6</v>
      </c>
      <c r="J19" s="14"/>
    </row>
    <row r="20" spans="2:10" x14ac:dyDescent="0.25">
      <c r="B20" s="11" t="s">
        <v>85</v>
      </c>
      <c r="C20" s="24">
        <v>0</v>
      </c>
      <c r="D20" s="24"/>
      <c r="E20" s="24">
        <f>+'Cash Book'!I36</f>
        <v>399</v>
      </c>
      <c r="F20" s="24"/>
      <c r="G20" s="39">
        <f t="shared" si="1"/>
        <v>-399</v>
      </c>
      <c r="H20" s="24"/>
      <c r="I20" s="16">
        <v>6</v>
      </c>
      <c r="J20" s="14"/>
    </row>
    <row r="21" spans="2:10" x14ac:dyDescent="0.25">
      <c r="B21" s="11" t="s">
        <v>86</v>
      </c>
      <c r="C21" s="24"/>
      <c r="D21" s="24"/>
      <c r="E21" s="24">
        <f>+'Cash Book'!I39</f>
        <v>600</v>
      </c>
      <c r="F21" s="24"/>
      <c r="G21" s="39">
        <f t="shared" si="1"/>
        <v>-600</v>
      </c>
      <c r="H21" s="24"/>
      <c r="I21" s="16">
        <v>6</v>
      </c>
      <c r="J21" s="14"/>
    </row>
    <row r="22" spans="2:10" x14ac:dyDescent="0.25">
      <c r="B22" s="11" t="s">
        <v>31</v>
      </c>
      <c r="C22" s="24">
        <v>102</v>
      </c>
      <c r="D22" s="24"/>
      <c r="E22" s="24">
        <v>108.8</v>
      </c>
      <c r="F22" s="24"/>
      <c r="G22" s="39">
        <f t="shared" si="1"/>
        <v>-6.7999999999999972</v>
      </c>
      <c r="H22" s="24"/>
      <c r="I22" s="16">
        <v>6</v>
      </c>
      <c r="J22" s="14"/>
    </row>
    <row r="23" spans="2:10" x14ac:dyDescent="0.25">
      <c r="B23" s="11" t="s">
        <v>32</v>
      </c>
      <c r="C23" s="24">
        <v>80</v>
      </c>
      <c r="D23" s="24"/>
      <c r="E23" s="24">
        <v>80</v>
      </c>
      <c r="F23" s="24"/>
      <c r="G23" s="39">
        <f t="shared" si="1"/>
        <v>0</v>
      </c>
      <c r="H23" s="24"/>
      <c r="I23" s="16">
        <v>6</v>
      </c>
      <c r="J23" s="14"/>
    </row>
    <row r="24" spans="2:10" x14ac:dyDescent="0.25">
      <c r="B24" s="11" t="s">
        <v>13</v>
      </c>
      <c r="C24" s="24">
        <v>36</v>
      </c>
      <c r="D24" s="24"/>
      <c r="E24" s="24"/>
      <c r="F24" s="24"/>
      <c r="G24" s="39">
        <f t="shared" si="1"/>
        <v>36</v>
      </c>
      <c r="H24" s="24"/>
      <c r="I24" s="16">
        <v>6</v>
      </c>
      <c r="J24" s="14"/>
    </row>
    <row r="25" spans="2:10" x14ac:dyDescent="0.25">
      <c r="B25" s="11" t="s">
        <v>33</v>
      </c>
      <c r="D25" s="24"/>
      <c r="F25" s="24"/>
      <c r="G25" s="39">
        <f t="shared" si="1"/>
        <v>0</v>
      </c>
      <c r="H25" s="24"/>
      <c r="I25" s="16">
        <v>6</v>
      </c>
      <c r="J25" s="14"/>
    </row>
    <row r="26" spans="2:10" x14ac:dyDescent="0.25">
      <c r="B26" s="11" t="s">
        <v>34</v>
      </c>
      <c r="C26" s="24">
        <v>16</v>
      </c>
      <c r="D26" s="24"/>
      <c r="E26" s="24">
        <v>0</v>
      </c>
      <c r="F26" s="24"/>
      <c r="G26" s="39">
        <f t="shared" si="1"/>
        <v>16</v>
      </c>
      <c r="H26" s="24"/>
      <c r="I26" s="16">
        <v>6</v>
      </c>
      <c r="J26" s="14"/>
    </row>
    <row r="27" spans="2:10" x14ac:dyDescent="0.25">
      <c r="B27" s="11" t="s">
        <v>35</v>
      </c>
      <c r="C27" s="24">
        <v>20</v>
      </c>
      <c r="D27" s="24"/>
      <c r="E27" s="24">
        <v>10</v>
      </c>
      <c r="F27" s="24"/>
      <c r="G27" s="39">
        <f t="shared" si="1"/>
        <v>10</v>
      </c>
      <c r="H27" s="24"/>
      <c r="I27" s="16">
        <v>6</v>
      </c>
      <c r="J27" s="14"/>
    </row>
    <row r="28" spans="2:10" x14ac:dyDescent="0.25">
      <c r="B28" s="11"/>
      <c r="C28" s="24"/>
      <c r="D28" s="24"/>
      <c r="E28" s="24"/>
      <c r="F28" s="24"/>
      <c r="G28" s="39">
        <f t="shared" si="1"/>
        <v>0</v>
      </c>
      <c r="H28" s="24"/>
      <c r="I28" s="16"/>
      <c r="J28" s="14"/>
    </row>
    <row r="29" spans="2:10" x14ac:dyDescent="0.25">
      <c r="B29" s="11" t="s">
        <v>36</v>
      </c>
      <c r="C29" s="24">
        <v>50</v>
      </c>
      <c r="D29" s="24"/>
      <c r="E29" s="24">
        <f>+'Cash Book'!I21+'Cash Book'!I32</f>
        <v>35</v>
      </c>
      <c r="F29" s="24"/>
      <c r="G29" s="39">
        <f t="shared" si="1"/>
        <v>15</v>
      </c>
      <c r="H29" s="24"/>
      <c r="I29" s="16">
        <v>6</v>
      </c>
      <c r="J29" s="14"/>
    </row>
    <row r="30" spans="2:10" x14ac:dyDescent="0.25">
      <c r="B30" s="11" t="s">
        <v>37</v>
      </c>
      <c r="C30" s="5">
        <f>SUM(C15:C29)</f>
        <v>1777.8500000000001</v>
      </c>
      <c r="D30" s="24"/>
      <c r="E30" s="5">
        <f>SUM(E15:E29)</f>
        <v>3892.82</v>
      </c>
      <c r="F30" s="24"/>
      <c r="G30" s="62">
        <f t="shared" si="1"/>
        <v>-2114.9700000000003</v>
      </c>
      <c r="H30" s="24"/>
      <c r="I30" s="12"/>
      <c r="J30" s="14"/>
    </row>
    <row r="31" spans="2:10" x14ac:dyDescent="0.25">
      <c r="B31" s="11"/>
      <c r="C31" s="24"/>
      <c r="D31" s="24"/>
      <c r="E31" s="24"/>
      <c r="F31" s="24"/>
      <c r="G31" s="39"/>
      <c r="H31" s="24"/>
      <c r="I31" s="12"/>
      <c r="J31" s="14"/>
    </row>
    <row r="32" spans="2:10" x14ac:dyDescent="0.25">
      <c r="B32" s="11"/>
      <c r="C32" s="24"/>
      <c r="D32" s="24"/>
      <c r="E32" s="24"/>
      <c r="F32" s="24"/>
      <c r="G32" s="39"/>
      <c r="H32" s="24"/>
      <c r="I32" s="12"/>
      <c r="J32" s="14"/>
    </row>
    <row r="33" spans="2:10" x14ac:dyDescent="0.25">
      <c r="B33" s="40" t="s">
        <v>40</v>
      </c>
      <c r="C33" s="21">
        <v>2906.17</v>
      </c>
      <c r="D33" s="21"/>
      <c r="E33" s="21">
        <f>+'Cash Book'!K6</f>
        <v>5066.6900000000014</v>
      </c>
      <c r="F33" s="24"/>
      <c r="G33" s="39">
        <f>+E33-C33</f>
        <v>2160.5200000000013</v>
      </c>
      <c r="H33" s="24"/>
      <c r="I33" s="16">
        <v>1</v>
      </c>
      <c r="J33" s="14"/>
    </row>
    <row r="34" spans="2:10" x14ac:dyDescent="0.25">
      <c r="B34" s="11" t="s">
        <v>22</v>
      </c>
      <c r="C34" s="24">
        <v>1950</v>
      </c>
      <c r="D34" s="24"/>
      <c r="E34" s="24">
        <f>+E7</f>
        <v>1950</v>
      </c>
      <c r="F34" s="24"/>
      <c r="G34" s="39">
        <f>+E34-C34</f>
        <v>0</v>
      </c>
      <c r="H34" s="24"/>
      <c r="I34" s="16">
        <v>2</v>
      </c>
      <c r="J34" s="14"/>
    </row>
    <row r="35" spans="2:10" x14ac:dyDescent="0.25">
      <c r="B35" s="11" t="s">
        <v>38</v>
      </c>
      <c r="C35" s="24">
        <v>1988.37</v>
      </c>
      <c r="D35" s="24"/>
      <c r="E35" s="24">
        <f>+E8+E10+E11+'Cash Book'!G34</f>
        <v>2663.7</v>
      </c>
      <c r="F35" s="24">
        <f t="shared" ref="F35" si="2">+F8+F10</f>
        <v>0</v>
      </c>
      <c r="G35" s="39">
        <f>+G8+G10+G11+G9</f>
        <v>675.7</v>
      </c>
      <c r="H35" s="24"/>
      <c r="I35" s="16">
        <v>3</v>
      </c>
      <c r="J35" s="14"/>
    </row>
    <row r="36" spans="2:10" x14ac:dyDescent="0.25">
      <c r="B36" s="11" t="s">
        <v>39</v>
      </c>
      <c r="C36" s="24">
        <v>700</v>
      </c>
      <c r="D36" s="24"/>
      <c r="E36" s="24">
        <f>+E15+E16</f>
        <v>1601.05</v>
      </c>
      <c r="F36" s="24">
        <f t="shared" ref="F36:G36" si="3">+F15+F16</f>
        <v>0</v>
      </c>
      <c r="G36" s="39">
        <f t="shared" si="3"/>
        <v>-901.05</v>
      </c>
      <c r="H36" s="24"/>
      <c r="I36" s="16">
        <v>4</v>
      </c>
      <c r="J36" s="14"/>
    </row>
    <row r="37" spans="2:10" x14ac:dyDescent="0.25">
      <c r="B37" s="11" t="s">
        <v>54</v>
      </c>
      <c r="C37" s="24">
        <v>1077.8499999999999</v>
      </c>
      <c r="D37" s="24"/>
      <c r="E37" s="24">
        <f>SUM(E17:E29)</f>
        <v>2291.7700000000004</v>
      </c>
      <c r="F37" s="24">
        <f t="shared" ref="F37:G37" si="4">SUM(F17:F29)</f>
        <v>0</v>
      </c>
      <c r="G37" s="39">
        <f t="shared" si="4"/>
        <v>-1213.9199999999998</v>
      </c>
      <c r="H37" s="24"/>
      <c r="I37" s="16">
        <v>6</v>
      </c>
      <c r="J37" s="14"/>
    </row>
    <row r="38" spans="2:10" x14ac:dyDescent="0.25">
      <c r="B38" s="40" t="s">
        <v>41</v>
      </c>
      <c r="C38" s="21">
        <f>+C33+C34+C35-C36-C37</f>
        <v>5066.6900000000005</v>
      </c>
      <c r="D38" s="21"/>
      <c r="E38" s="21">
        <f>+E33+E34+E35-E36-E37</f>
        <v>5787.5700000000006</v>
      </c>
      <c r="F38" s="24"/>
      <c r="G38" s="60">
        <f>+E38-C38</f>
        <v>720.88000000000011</v>
      </c>
      <c r="H38" s="24"/>
      <c r="I38" s="16" t="s">
        <v>44</v>
      </c>
      <c r="J38" s="14"/>
    </row>
    <row r="39" spans="2:10" x14ac:dyDescent="0.25">
      <c r="B39" s="11"/>
      <c r="C39" s="24"/>
      <c r="D39" s="24"/>
      <c r="E39" s="24"/>
      <c r="F39" s="24"/>
      <c r="G39" s="24"/>
      <c r="H39" s="24"/>
      <c r="I39" s="12"/>
      <c r="J39" s="14"/>
    </row>
    <row r="40" spans="2:10" x14ac:dyDescent="0.25">
      <c r="B40" s="11" t="s">
        <v>42</v>
      </c>
      <c r="C40" s="41">
        <f>+C12-C30-C34-C35+C36+C37</f>
        <v>-0.37000000000034561</v>
      </c>
      <c r="D40" s="12"/>
      <c r="E40" s="41">
        <f>+E12-E30-E34-E35+E36+E37</f>
        <v>0</v>
      </c>
      <c r="F40" s="12"/>
      <c r="G40" s="12"/>
      <c r="H40" s="12"/>
      <c r="I40" s="12"/>
      <c r="J40" s="14"/>
    </row>
    <row r="41" spans="2:10" x14ac:dyDescent="0.25">
      <c r="B41" s="11" t="s">
        <v>43</v>
      </c>
      <c r="C41" s="39"/>
      <c r="D41" s="12"/>
      <c r="E41" s="51">
        <f>+E38-'Cash Book'!K40</f>
        <v>0</v>
      </c>
      <c r="F41" s="12"/>
      <c r="G41" s="12"/>
      <c r="H41" s="12"/>
      <c r="I41" s="12"/>
      <c r="J41" s="14"/>
    </row>
    <row r="42" spans="2:10" ht="15.75" thickBot="1" x14ac:dyDescent="0.3">
      <c r="B42" s="36"/>
      <c r="C42" s="29"/>
      <c r="D42" s="29"/>
      <c r="E42" s="29"/>
      <c r="F42" s="29"/>
      <c r="G42" s="29"/>
      <c r="H42" s="29"/>
      <c r="I42" s="29"/>
      <c r="J42" s="31"/>
    </row>
    <row r="45" spans="2:10" ht="15.75" thickBot="1" x14ac:dyDescent="0.3"/>
    <row r="46" spans="2:10" ht="18.75" x14ac:dyDescent="0.3">
      <c r="B46" s="7"/>
      <c r="C46" s="9"/>
      <c r="D46" s="9"/>
      <c r="E46" s="9"/>
      <c r="F46" s="9"/>
      <c r="G46" s="9"/>
      <c r="H46" s="9"/>
      <c r="I46" s="8" t="s">
        <v>64</v>
      </c>
      <c r="J46" s="10"/>
    </row>
    <row r="47" spans="2:10" ht="18.75" x14ac:dyDescent="0.3">
      <c r="B47" s="37" t="s">
        <v>51</v>
      </c>
      <c r="C47" s="12"/>
      <c r="D47" s="12"/>
      <c r="E47" s="12"/>
      <c r="F47" s="12"/>
      <c r="G47" s="12"/>
      <c r="H47" s="12"/>
      <c r="I47" s="12"/>
      <c r="J47" s="14"/>
    </row>
    <row r="48" spans="2:10" ht="45" x14ac:dyDescent="0.25">
      <c r="B48" s="11"/>
      <c r="C48" s="12"/>
      <c r="D48" s="12"/>
      <c r="E48" s="12"/>
      <c r="F48" s="12"/>
      <c r="G48" s="38" t="s">
        <v>21</v>
      </c>
      <c r="H48" s="12"/>
      <c r="I48" s="38" t="s">
        <v>26</v>
      </c>
      <c r="J48" s="14"/>
    </row>
    <row r="49" spans="2:10" x14ac:dyDescent="0.25">
      <c r="B49" s="11"/>
      <c r="C49" s="12"/>
      <c r="D49" s="12"/>
      <c r="E49" s="12"/>
      <c r="F49" s="12"/>
      <c r="G49" s="17" t="s">
        <v>20</v>
      </c>
      <c r="H49" s="12"/>
      <c r="I49" s="12"/>
      <c r="J49" s="14"/>
    </row>
    <row r="50" spans="2:10" x14ac:dyDescent="0.25">
      <c r="B50" s="42" t="s">
        <v>52</v>
      </c>
      <c r="C50" s="12"/>
      <c r="D50" s="12"/>
      <c r="E50" s="12"/>
      <c r="F50" s="12"/>
      <c r="G50" s="12"/>
      <c r="H50" s="12"/>
      <c r="I50" s="12"/>
      <c r="J50" s="14"/>
    </row>
    <row r="51" spans="2:10" x14ac:dyDescent="0.25">
      <c r="B51" s="11" t="s">
        <v>53</v>
      </c>
      <c r="C51" s="12"/>
      <c r="D51" s="12"/>
      <c r="E51" s="12"/>
      <c r="F51" s="12"/>
      <c r="G51" s="44">
        <f>+G10</f>
        <v>-26</v>
      </c>
      <c r="H51" s="12"/>
      <c r="I51" s="17">
        <v>3</v>
      </c>
      <c r="J51" s="14"/>
    </row>
    <row r="52" spans="2:10" x14ac:dyDescent="0.25">
      <c r="B52" s="11" t="s">
        <v>57</v>
      </c>
      <c r="C52" s="12"/>
      <c r="D52" s="12"/>
      <c r="E52" s="12"/>
      <c r="F52" s="12"/>
      <c r="G52" s="44">
        <f>+G11</f>
        <v>-728</v>
      </c>
      <c r="H52" s="12"/>
      <c r="I52" s="17">
        <v>3</v>
      </c>
      <c r="J52" s="14"/>
    </row>
    <row r="53" spans="2:10" x14ac:dyDescent="0.25">
      <c r="B53" s="11" t="s">
        <v>75</v>
      </c>
      <c r="C53" s="24"/>
      <c r="D53" s="24"/>
      <c r="E53" s="24"/>
      <c r="F53" s="12"/>
      <c r="G53" s="44">
        <f>+G9</f>
        <v>1429.7</v>
      </c>
      <c r="H53" s="12"/>
      <c r="I53" s="17">
        <v>3</v>
      </c>
      <c r="J53" s="14"/>
    </row>
    <row r="54" spans="2:10" x14ac:dyDescent="0.25">
      <c r="B54" s="42" t="s">
        <v>39</v>
      </c>
      <c r="C54" s="12"/>
      <c r="D54" s="12"/>
      <c r="E54" s="12"/>
      <c r="F54" s="12"/>
      <c r="G54" s="12"/>
      <c r="H54" s="12"/>
      <c r="I54" s="12"/>
      <c r="J54" s="14"/>
    </row>
    <row r="55" spans="2:10" ht="16.5" customHeight="1" x14ac:dyDescent="0.25">
      <c r="B55" s="68" t="s">
        <v>88</v>
      </c>
      <c r="C55" s="70"/>
      <c r="D55" s="70"/>
      <c r="E55" s="70"/>
      <c r="F55" s="45"/>
      <c r="G55" s="44">
        <f>+G16</f>
        <v>-741.05</v>
      </c>
      <c r="H55" s="12"/>
      <c r="I55" s="17">
        <v>4</v>
      </c>
      <c r="J55" s="14"/>
    </row>
    <row r="56" spans="2:10" x14ac:dyDescent="0.25">
      <c r="B56" s="57" t="s">
        <v>87</v>
      </c>
      <c r="C56" s="45"/>
      <c r="D56" s="45"/>
      <c r="E56" s="45"/>
      <c r="F56" s="45"/>
      <c r="G56" s="44">
        <f>+G15</f>
        <v>-160</v>
      </c>
      <c r="H56" s="12"/>
      <c r="I56" s="17">
        <v>4</v>
      </c>
      <c r="J56" s="14"/>
    </row>
    <row r="57" spans="2:10" x14ac:dyDescent="0.25">
      <c r="B57" s="42" t="s">
        <v>54</v>
      </c>
      <c r="C57" s="12"/>
      <c r="D57" s="12"/>
      <c r="E57" s="12"/>
      <c r="F57" s="12"/>
      <c r="G57" s="12"/>
      <c r="H57" s="12"/>
      <c r="I57" s="17"/>
      <c r="J57" s="14"/>
    </row>
    <row r="58" spans="2:10" ht="16.5" customHeight="1" x14ac:dyDescent="0.25">
      <c r="B58" s="68" t="s">
        <v>29</v>
      </c>
      <c r="C58" s="69"/>
      <c r="D58" s="69"/>
      <c r="E58" s="69"/>
      <c r="F58" s="12"/>
      <c r="G58" s="44">
        <f>+G17</f>
        <v>114.88</v>
      </c>
      <c r="H58" s="12"/>
      <c r="I58" s="17"/>
      <c r="J58" s="14"/>
    </row>
    <row r="59" spans="2:10" ht="15.75" customHeight="1" x14ac:dyDescent="0.25">
      <c r="B59" s="68" t="s">
        <v>89</v>
      </c>
      <c r="C59" s="69"/>
      <c r="D59" s="69"/>
      <c r="E59" s="69"/>
      <c r="F59" s="12"/>
      <c r="G59" s="44">
        <f>+G21+G20</f>
        <v>-999</v>
      </c>
      <c r="H59" s="12"/>
      <c r="I59" s="17"/>
      <c r="J59" s="14"/>
    </row>
    <row r="60" spans="2:10" ht="15" customHeight="1" x14ac:dyDescent="0.25">
      <c r="B60" s="68"/>
      <c r="C60" s="69"/>
      <c r="D60" s="69"/>
      <c r="E60" s="69"/>
      <c r="F60" s="12"/>
      <c r="G60" s="44">
        <f>+G18</f>
        <v>0</v>
      </c>
      <c r="H60" s="12"/>
      <c r="I60" s="17"/>
      <c r="J60" s="14"/>
    </row>
    <row r="61" spans="2:10" ht="18" customHeight="1" x14ac:dyDescent="0.25">
      <c r="B61" s="68" t="s">
        <v>70</v>
      </c>
      <c r="C61" s="69"/>
      <c r="D61" s="69"/>
      <c r="E61" s="69"/>
      <c r="F61" s="12"/>
      <c r="G61" s="44">
        <f>+G19</f>
        <v>-400</v>
      </c>
      <c r="H61" s="12"/>
      <c r="I61" s="17"/>
      <c r="J61" s="14"/>
    </row>
    <row r="62" spans="2:10" ht="18" customHeight="1" x14ac:dyDescent="0.25">
      <c r="B62" s="11" t="s">
        <v>13</v>
      </c>
      <c r="C62" s="50"/>
      <c r="D62" s="50"/>
      <c r="E62" s="50"/>
      <c r="F62" s="12"/>
      <c r="G62" s="44">
        <v>36</v>
      </c>
      <c r="H62" s="12"/>
      <c r="I62" s="17"/>
      <c r="J62" s="14"/>
    </row>
    <row r="63" spans="2:10" x14ac:dyDescent="0.25">
      <c r="B63" s="68" t="s">
        <v>81</v>
      </c>
      <c r="C63" s="69"/>
      <c r="D63" s="69"/>
      <c r="E63" s="69"/>
      <c r="F63" s="12"/>
      <c r="G63" s="44">
        <v>34</v>
      </c>
      <c r="H63" s="12"/>
      <c r="I63" s="17"/>
      <c r="J63" s="14"/>
    </row>
    <row r="64" spans="2:10" x14ac:dyDescent="0.25">
      <c r="B64" s="11"/>
      <c r="C64" s="12"/>
      <c r="D64" s="12"/>
      <c r="E64" s="12"/>
      <c r="F64" s="12"/>
      <c r="G64" s="43">
        <f>SUM(G58:G63)</f>
        <v>-1214.1199999999999</v>
      </c>
      <c r="H64" s="12"/>
      <c r="I64" s="17">
        <v>6</v>
      </c>
      <c r="J64" s="14"/>
    </row>
    <row r="65" spans="2:10" ht="15.75" thickBot="1" x14ac:dyDescent="0.3">
      <c r="B65" s="36"/>
      <c r="C65" s="29"/>
      <c r="D65" s="29"/>
      <c r="E65" s="29"/>
      <c r="F65" s="29"/>
      <c r="G65" s="29"/>
      <c r="H65" s="29"/>
      <c r="I65" s="46"/>
      <c r="J65" s="31"/>
    </row>
    <row r="68" spans="2:10" x14ac:dyDescent="0.25">
      <c r="G68" s="52">
        <f>+G64+G55+G52+G51+G56+G53</f>
        <v>-1439.47</v>
      </c>
    </row>
  </sheetData>
  <mergeCells count="6">
    <mergeCell ref="B63:E63"/>
    <mergeCell ref="B55:E55"/>
    <mergeCell ref="B58:E58"/>
    <mergeCell ref="B59:E59"/>
    <mergeCell ref="B60:E60"/>
    <mergeCell ref="B61:E6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300" r:id="rId1"/>
  <headerFooter>
    <oddFooter>&amp;L&amp;F&amp;C&amp;A&amp;R&amp;D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"/>
  <sheetViews>
    <sheetView tabSelected="1" zoomScaleNormal="100" zoomScaleSheetLayoutView="100" workbookViewId="0">
      <selection activeCell="D1" sqref="D1"/>
    </sheetView>
  </sheetViews>
  <sheetFormatPr defaultRowHeight="15" x14ac:dyDescent="0.25"/>
  <cols>
    <col min="1" max="1" width="3.42578125" customWidth="1"/>
    <col min="2" max="2" width="17.42578125" customWidth="1"/>
    <col min="3" max="3" width="17.85546875" customWidth="1"/>
    <col min="4" max="4" width="11.85546875" customWidth="1"/>
    <col min="5" max="5" width="41.28515625" customWidth="1"/>
    <col min="6" max="6" width="2.42578125" customWidth="1"/>
    <col min="7" max="7" width="9.5703125" bestFit="1" customWidth="1"/>
    <col min="8" max="8" width="3.28515625" customWidth="1"/>
    <col min="9" max="9" width="14" bestFit="1" customWidth="1"/>
    <col min="10" max="10" width="3" customWidth="1"/>
    <col min="11" max="11" width="11.5703125" customWidth="1"/>
    <col min="12" max="12" width="4.5703125" customWidth="1"/>
    <col min="13" max="13" width="9.5703125" bestFit="1" customWidth="1"/>
    <col min="14" max="14" width="4.28515625" customWidth="1"/>
    <col min="16" max="16" width="2.5703125" customWidth="1"/>
    <col min="17" max="17" width="13.42578125" bestFit="1" customWidth="1"/>
    <col min="18" max="18" width="2.85546875" customWidth="1"/>
  </cols>
  <sheetData>
    <row r="1" spans="2:18" ht="33.75" customHeight="1" thickBot="1" x14ac:dyDescent="0.3"/>
    <row r="2" spans="2:18" ht="18.75" x14ac:dyDescent="0.3">
      <c r="B2" s="7"/>
      <c r="C2" s="9"/>
      <c r="D2" s="8" t="s">
        <v>17</v>
      </c>
      <c r="E2" s="9"/>
      <c r="F2" s="9"/>
      <c r="G2" s="9"/>
      <c r="H2" s="9"/>
      <c r="I2" s="9"/>
      <c r="J2" s="9"/>
      <c r="K2" s="9"/>
      <c r="L2" s="8" t="s">
        <v>64</v>
      </c>
      <c r="M2" s="9"/>
      <c r="N2" s="9"/>
      <c r="O2" s="9"/>
      <c r="P2" s="9"/>
      <c r="Q2" s="9"/>
      <c r="R2" s="10"/>
    </row>
    <row r="3" spans="2:18" ht="18.75" x14ac:dyDescent="0.3">
      <c r="B3" s="11" t="s">
        <v>76</v>
      </c>
      <c r="C3" s="12"/>
      <c r="D3" s="12"/>
      <c r="E3" s="56" t="s">
        <v>77</v>
      </c>
      <c r="F3" s="1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4"/>
    </row>
    <row r="4" spans="2:18" ht="30" x14ac:dyDescent="0.25">
      <c r="B4" s="11"/>
      <c r="C4" s="12"/>
      <c r="D4" s="12"/>
      <c r="E4" s="12"/>
      <c r="F4" s="15"/>
      <c r="G4" s="15" t="s">
        <v>9</v>
      </c>
      <c r="H4" s="15"/>
      <c r="I4" s="15" t="s">
        <v>10</v>
      </c>
      <c r="J4" s="15"/>
      <c r="K4" s="15" t="s">
        <v>18</v>
      </c>
      <c r="L4" s="15"/>
      <c r="M4" s="15" t="s">
        <v>8</v>
      </c>
      <c r="N4" s="15"/>
      <c r="O4" s="15" t="s">
        <v>11</v>
      </c>
      <c r="P4" s="15"/>
      <c r="Q4" s="15" t="s">
        <v>12</v>
      </c>
      <c r="R4" s="14"/>
    </row>
    <row r="5" spans="2:18" x14ac:dyDescent="0.25">
      <c r="B5" s="66" t="s">
        <v>92</v>
      </c>
      <c r="C5" s="17" t="s">
        <v>3</v>
      </c>
      <c r="D5" s="17" t="s">
        <v>4</v>
      </c>
      <c r="E5" s="12"/>
      <c r="F5" s="12"/>
      <c r="G5" s="17" t="s">
        <v>0</v>
      </c>
      <c r="H5" s="12"/>
      <c r="I5" s="17" t="s">
        <v>0</v>
      </c>
      <c r="J5" s="12"/>
      <c r="K5" s="17" t="s">
        <v>0</v>
      </c>
      <c r="L5" s="12"/>
      <c r="M5" s="17" t="s">
        <v>0</v>
      </c>
      <c r="N5" s="12"/>
      <c r="O5" s="17" t="s">
        <v>0</v>
      </c>
      <c r="P5" s="12"/>
      <c r="Q5" s="17" t="s">
        <v>0</v>
      </c>
      <c r="R5" s="14"/>
    </row>
    <row r="6" spans="2:18" x14ac:dyDescent="0.25">
      <c r="B6" s="18">
        <v>42095</v>
      </c>
      <c r="C6" s="19">
        <v>42095</v>
      </c>
      <c r="D6" s="19"/>
      <c r="E6" s="20" t="s">
        <v>19</v>
      </c>
      <c r="F6" s="12"/>
      <c r="G6" s="12"/>
      <c r="H6" s="12"/>
      <c r="I6" s="12"/>
      <c r="J6" s="12"/>
      <c r="K6" s="22">
        <v>5066.6900000000014</v>
      </c>
      <c r="L6" s="20"/>
      <c r="M6" s="22">
        <v>5104.6900000000014</v>
      </c>
      <c r="N6" s="32" t="s">
        <v>16</v>
      </c>
      <c r="O6" s="33">
        <v>19.32</v>
      </c>
      <c r="P6" s="12"/>
      <c r="Q6" s="12"/>
      <c r="R6" s="14"/>
    </row>
    <row r="7" spans="2:18" x14ac:dyDescent="0.25">
      <c r="B7" s="11"/>
      <c r="C7" s="19"/>
      <c r="D7" s="19"/>
      <c r="E7" s="23" t="s">
        <v>65</v>
      </c>
      <c r="F7" s="12"/>
      <c r="G7" s="12"/>
      <c r="H7" s="12"/>
      <c r="I7" s="2"/>
      <c r="J7" s="12"/>
      <c r="K7" s="2"/>
      <c r="L7" s="12"/>
      <c r="M7" s="2"/>
      <c r="N7" s="12"/>
      <c r="O7" s="12"/>
      <c r="P7" s="12"/>
      <c r="Q7" s="12"/>
      <c r="R7" s="14"/>
    </row>
    <row r="8" spans="2:18" x14ac:dyDescent="0.25">
      <c r="B8" s="18"/>
      <c r="C8" s="19">
        <v>42107</v>
      </c>
      <c r="D8" s="48">
        <v>100582</v>
      </c>
      <c r="E8" s="12" t="s">
        <v>58</v>
      </c>
      <c r="F8" s="12"/>
      <c r="G8" s="12"/>
      <c r="H8" s="12"/>
      <c r="I8" s="2">
        <v>20</v>
      </c>
      <c r="J8" s="2"/>
      <c r="K8" s="2">
        <v>0</v>
      </c>
      <c r="L8" s="2"/>
      <c r="M8" s="26">
        <f>+M6-I8</f>
        <v>5084.6900000000014</v>
      </c>
      <c r="N8" s="12"/>
      <c r="O8" s="12"/>
      <c r="P8" s="12"/>
      <c r="Q8" s="12"/>
      <c r="R8" s="14"/>
    </row>
    <row r="9" spans="2:18" x14ac:dyDescent="0.25">
      <c r="B9" s="18"/>
      <c r="C9" s="19">
        <v>42107</v>
      </c>
      <c r="D9" s="48">
        <v>100583</v>
      </c>
      <c r="E9" s="47" t="s">
        <v>63</v>
      </c>
      <c r="F9" s="12"/>
      <c r="G9" s="12"/>
      <c r="H9" s="12"/>
      <c r="I9" s="2">
        <v>10</v>
      </c>
      <c r="J9" s="2"/>
      <c r="K9" s="2">
        <v>0</v>
      </c>
      <c r="L9" s="2"/>
      <c r="M9" s="26">
        <f>+M8-I9</f>
        <v>5074.6900000000014</v>
      </c>
      <c r="N9" s="12"/>
      <c r="O9" s="12"/>
      <c r="P9" s="12"/>
      <c r="Q9" s="12"/>
      <c r="R9" s="14"/>
    </row>
    <row r="10" spans="2:18" x14ac:dyDescent="0.25">
      <c r="B10" s="18"/>
      <c r="C10" s="19">
        <v>42095</v>
      </c>
      <c r="D10" s="48">
        <v>100584</v>
      </c>
      <c r="E10" s="12" t="s">
        <v>5</v>
      </c>
      <c r="F10" s="12"/>
      <c r="G10" s="12"/>
      <c r="H10" s="12"/>
      <c r="I10" s="2">
        <v>8</v>
      </c>
      <c r="J10" s="2"/>
      <c r="K10" s="2"/>
      <c r="L10" s="2"/>
      <c r="M10" s="26">
        <f>+M9-I10</f>
        <v>5066.6900000000014</v>
      </c>
      <c r="N10" s="12"/>
      <c r="O10" s="12"/>
      <c r="P10" s="12"/>
      <c r="Q10" s="12"/>
      <c r="R10" s="14"/>
    </row>
    <row r="11" spans="2:18" x14ac:dyDescent="0.25">
      <c r="B11" s="18"/>
      <c r="C11" s="19"/>
      <c r="D11" s="25"/>
      <c r="E11" s="12"/>
      <c r="F11" s="2"/>
      <c r="G11" s="2"/>
      <c r="H11" s="2"/>
      <c r="I11" s="2"/>
      <c r="J11" s="2"/>
      <c r="K11" s="2"/>
      <c r="L11" s="2"/>
      <c r="M11" s="2"/>
      <c r="N11" s="12"/>
      <c r="O11" s="12"/>
      <c r="P11" s="12"/>
      <c r="Q11" s="12"/>
      <c r="R11" s="14"/>
    </row>
    <row r="12" spans="2:18" x14ac:dyDescent="0.25">
      <c r="B12" s="18"/>
      <c r="C12" s="19"/>
      <c r="D12" s="25"/>
      <c r="E12" s="53" t="s">
        <v>66</v>
      </c>
      <c r="F12" s="2"/>
      <c r="G12" s="2"/>
      <c r="H12" s="2"/>
      <c r="I12" s="2"/>
      <c r="J12" s="2"/>
      <c r="K12" s="2"/>
      <c r="L12" s="2"/>
      <c r="M12" s="2"/>
      <c r="N12" s="12"/>
      <c r="O12" s="12"/>
      <c r="P12" s="12"/>
      <c r="Q12" s="27"/>
      <c r="R12" s="14"/>
    </row>
    <row r="13" spans="2:18" x14ac:dyDescent="0.25">
      <c r="B13" s="18">
        <v>42102</v>
      </c>
      <c r="C13" s="19">
        <v>42102</v>
      </c>
      <c r="D13" s="25"/>
      <c r="E13" s="12" t="s">
        <v>1</v>
      </c>
      <c r="F13" s="2"/>
      <c r="G13" s="2">
        <v>975</v>
      </c>
      <c r="H13" s="2"/>
      <c r="I13" s="2"/>
      <c r="J13" s="2"/>
      <c r="K13" s="2">
        <f>+K6+G13</f>
        <v>6041.6900000000014</v>
      </c>
      <c r="L13" s="2"/>
      <c r="M13" s="2">
        <f>+M10+G13</f>
        <v>6041.6900000000014</v>
      </c>
      <c r="N13" s="12"/>
      <c r="O13" s="12"/>
      <c r="P13" s="12"/>
      <c r="Q13" s="27">
        <v>-975</v>
      </c>
      <c r="R13" s="14"/>
    </row>
    <row r="14" spans="2:18" x14ac:dyDescent="0.25">
      <c r="B14" s="18">
        <v>42102</v>
      </c>
      <c r="C14" s="19">
        <v>42102</v>
      </c>
      <c r="D14" s="25"/>
      <c r="E14" s="12" t="s">
        <v>15</v>
      </c>
      <c r="F14" s="2"/>
      <c r="G14" s="2">
        <f>1059-G13</f>
        <v>84</v>
      </c>
      <c r="H14" s="2"/>
      <c r="I14" s="2"/>
      <c r="J14" s="2"/>
      <c r="K14" s="2">
        <f>+K13+G14</f>
        <v>6125.6900000000014</v>
      </c>
      <c r="L14" s="2"/>
      <c r="M14" s="2">
        <f t="shared" ref="M14:M21" si="0">+M13+G14-I14</f>
        <v>6125.6900000000014</v>
      </c>
      <c r="N14" s="12"/>
      <c r="O14" s="12"/>
      <c r="P14" s="12"/>
      <c r="Q14" s="27">
        <v>0</v>
      </c>
      <c r="R14" s="14"/>
    </row>
    <row r="15" spans="2:18" x14ac:dyDescent="0.25">
      <c r="B15" s="18">
        <v>42102</v>
      </c>
      <c r="C15" s="19">
        <v>42109</v>
      </c>
      <c r="D15" s="25"/>
      <c r="E15" s="12" t="s">
        <v>2</v>
      </c>
      <c r="F15" s="2"/>
      <c r="G15" s="2">
        <v>1150</v>
      </c>
      <c r="H15" s="2"/>
      <c r="I15" s="2"/>
      <c r="J15" s="2"/>
      <c r="K15" s="2">
        <f>+K14+G15</f>
        <v>7275.6900000000014</v>
      </c>
      <c r="L15" s="2"/>
      <c r="M15" s="2">
        <f t="shared" si="0"/>
        <v>7275.6900000000014</v>
      </c>
      <c r="N15" s="12"/>
      <c r="O15" s="12"/>
      <c r="P15" s="12"/>
      <c r="Q15" s="27">
        <v>-1150</v>
      </c>
      <c r="R15" s="14"/>
    </row>
    <row r="16" spans="2:18" x14ac:dyDescent="0.25">
      <c r="B16" s="18">
        <v>42112</v>
      </c>
      <c r="C16" s="19">
        <v>42117</v>
      </c>
      <c r="D16" s="48">
        <v>100585</v>
      </c>
      <c r="E16" s="47" t="s">
        <v>68</v>
      </c>
      <c r="F16" s="2"/>
      <c r="G16" s="12"/>
      <c r="H16" s="2"/>
      <c r="I16" s="2">
        <v>91.35</v>
      </c>
      <c r="J16" s="2"/>
      <c r="K16" s="2">
        <f>+K15+G16-I16</f>
        <v>7184.3400000000011</v>
      </c>
      <c r="L16" s="2"/>
      <c r="M16" s="2">
        <f t="shared" ref="M16" si="1">+M15+G16-I16</f>
        <v>7184.3400000000011</v>
      </c>
      <c r="N16" s="12"/>
      <c r="O16" s="12">
        <v>4.3499999999999996</v>
      </c>
      <c r="P16" s="12"/>
      <c r="Q16" s="27">
        <f>385/4</f>
        <v>96.25</v>
      </c>
      <c r="R16" s="14"/>
    </row>
    <row r="17" spans="2:18" x14ac:dyDescent="0.25">
      <c r="B17" s="18">
        <v>42144</v>
      </c>
      <c r="C17" s="19">
        <v>42159</v>
      </c>
      <c r="D17" s="48">
        <v>100586</v>
      </c>
      <c r="E17" s="12" t="s">
        <v>58</v>
      </c>
      <c r="F17" s="12"/>
      <c r="G17" s="12"/>
      <c r="H17" s="12"/>
      <c r="I17" s="2">
        <v>20</v>
      </c>
      <c r="J17" s="2"/>
      <c r="K17" s="2">
        <f>+K16+G17-I17</f>
        <v>7164.3400000000011</v>
      </c>
      <c r="L17" s="2"/>
      <c r="M17" s="2">
        <f t="shared" si="0"/>
        <v>7164.3400000000011</v>
      </c>
      <c r="N17" s="12"/>
      <c r="O17" s="12"/>
      <c r="P17" s="12"/>
      <c r="Q17" s="27">
        <v>20</v>
      </c>
      <c r="R17" s="14"/>
    </row>
    <row r="18" spans="2:18" x14ac:dyDescent="0.25">
      <c r="B18" s="18">
        <v>42144</v>
      </c>
      <c r="C18" s="19">
        <v>42160</v>
      </c>
      <c r="D18" s="48">
        <v>100584</v>
      </c>
      <c r="E18" s="12" t="s">
        <v>69</v>
      </c>
      <c r="F18" s="2"/>
      <c r="G18" s="12"/>
      <c r="H18" s="2"/>
      <c r="I18" s="2">
        <v>288.52</v>
      </c>
      <c r="J18" s="2"/>
      <c r="K18" s="2">
        <f t="shared" ref="K18:K21" si="2">+K17+G18-I18</f>
        <v>6875.8200000000015</v>
      </c>
      <c r="L18" s="2"/>
      <c r="M18" s="2">
        <f t="shared" si="0"/>
        <v>6875.8200000000015</v>
      </c>
      <c r="N18" s="12"/>
      <c r="O18" s="12"/>
      <c r="P18" s="12"/>
      <c r="Q18" s="27">
        <v>401</v>
      </c>
      <c r="R18" s="14"/>
    </row>
    <row r="19" spans="2:18" x14ac:dyDescent="0.25">
      <c r="B19" s="18">
        <v>42144</v>
      </c>
      <c r="C19" s="19">
        <v>42164</v>
      </c>
      <c r="D19" s="48">
        <v>100591</v>
      </c>
      <c r="E19" s="12" t="s">
        <v>6</v>
      </c>
      <c r="F19" s="2"/>
      <c r="G19" s="12"/>
      <c r="H19" s="2"/>
      <c r="I19" s="2">
        <v>108.8</v>
      </c>
      <c r="J19" s="2"/>
      <c r="K19" s="2">
        <f t="shared" si="2"/>
        <v>6767.0200000000013</v>
      </c>
      <c r="L19" s="2"/>
      <c r="M19" s="2">
        <f t="shared" si="0"/>
        <v>6767.0200000000013</v>
      </c>
      <c r="N19" s="12"/>
      <c r="O19" s="12"/>
      <c r="P19" s="12"/>
      <c r="Q19" s="27">
        <v>103</v>
      </c>
      <c r="R19" s="14"/>
    </row>
    <row r="20" spans="2:18" x14ac:dyDescent="0.25">
      <c r="B20" s="18">
        <v>42144</v>
      </c>
      <c r="C20" s="19">
        <v>42164</v>
      </c>
      <c r="D20" s="48">
        <v>100588</v>
      </c>
      <c r="E20" s="47" t="s">
        <v>70</v>
      </c>
      <c r="F20" s="2"/>
      <c r="G20" s="12"/>
      <c r="H20" s="2"/>
      <c r="I20" s="2">
        <v>400</v>
      </c>
      <c r="J20" s="2"/>
      <c r="K20" s="2">
        <f t="shared" si="2"/>
        <v>6367.0200000000013</v>
      </c>
      <c r="L20" s="2"/>
      <c r="M20" s="2">
        <f t="shared" si="0"/>
        <v>6367.0200000000013</v>
      </c>
      <c r="N20" s="12"/>
      <c r="O20" s="12"/>
      <c r="P20" s="12"/>
      <c r="Q20" s="27">
        <v>300</v>
      </c>
      <c r="R20" s="14"/>
    </row>
    <row r="21" spans="2:18" x14ac:dyDescent="0.25">
      <c r="B21" s="18">
        <v>42144</v>
      </c>
      <c r="C21" s="19">
        <v>42165</v>
      </c>
      <c r="D21" s="48">
        <v>100590</v>
      </c>
      <c r="E21" s="47" t="s">
        <v>71</v>
      </c>
      <c r="F21" s="2"/>
      <c r="G21" s="12"/>
      <c r="H21" s="2"/>
      <c r="I21" s="2">
        <v>10</v>
      </c>
      <c r="J21" s="2"/>
      <c r="K21" s="2">
        <f t="shared" si="2"/>
        <v>6357.0200000000013</v>
      </c>
      <c r="L21" s="2"/>
      <c r="M21" s="2">
        <f t="shared" si="0"/>
        <v>6357.0200000000013</v>
      </c>
      <c r="N21" s="12"/>
      <c r="O21" s="12"/>
      <c r="P21" s="12"/>
      <c r="Q21" s="27"/>
      <c r="R21" s="14"/>
    </row>
    <row r="22" spans="2:18" x14ac:dyDescent="0.25">
      <c r="B22" s="18">
        <v>42144</v>
      </c>
      <c r="C22" s="19">
        <v>42173</v>
      </c>
      <c r="D22" s="48">
        <v>100587</v>
      </c>
      <c r="E22" s="47" t="s">
        <v>59</v>
      </c>
      <c r="F22" s="2"/>
      <c r="G22" s="12"/>
      <c r="H22" s="2"/>
      <c r="I22" s="2">
        <v>215</v>
      </c>
      <c r="J22" s="2"/>
      <c r="K22" s="2">
        <f t="shared" ref="K22:K32" si="3">+K21+G22-I22</f>
        <v>6142.0200000000013</v>
      </c>
      <c r="L22" s="2"/>
      <c r="M22" s="2">
        <f t="shared" ref="M22:M32" si="4">+M21+G22-I22</f>
        <v>6142.0200000000013</v>
      </c>
      <c r="N22" s="12"/>
      <c r="O22" s="12"/>
      <c r="P22" s="12"/>
      <c r="Q22" s="27">
        <v>200</v>
      </c>
      <c r="R22" s="14"/>
    </row>
    <row r="23" spans="2:18" x14ac:dyDescent="0.25">
      <c r="B23" s="18">
        <v>42218</v>
      </c>
      <c r="C23" s="19">
        <v>42230</v>
      </c>
      <c r="D23" s="48">
        <v>100592</v>
      </c>
      <c r="E23" s="47" t="s">
        <v>72</v>
      </c>
      <c r="F23" s="2"/>
      <c r="G23" s="12"/>
      <c r="H23" s="2"/>
      <c r="I23" s="2">
        <v>92.36</v>
      </c>
      <c r="J23" s="2"/>
      <c r="K23" s="2">
        <f t="shared" si="3"/>
        <v>6049.6600000000017</v>
      </c>
      <c r="L23" s="2"/>
      <c r="M23" s="2">
        <f t="shared" si="4"/>
        <v>6049.6600000000017</v>
      </c>
      <c r="N23" s="12"/>
      <c r="O23" s="2">
        <v>4.4000000000000004</v>
      </c>
      <c r="P23" s="12"/>
      <c r="Q23" s="27">
        <f>385/4</f>
        <v>96.25</v>
      </c>
      <c r="R23" s="14"/>
    </row>
    <row r="24" spans="2:18" x14ac:dyDescent="0.25">
      <c r="B24" s="18">
        <v>42248</v>
      </c>
      <c r="C24" s="19">
        <v>42248</v>
      </c>
      <c r="D24" s="25"/>
      <c r="E24" s="12" t="s">
        <v>7</v>
      </c>
      <c r="F24" s="2"/>
      <c r="G24" s="2">
        <v>975</v>
      </c>
      <c r="H24" s="2"/>
      <c r="I24" s="2"/>
      <c r="J24" s="2"/>
      <c r="K24" s="2">
        <f t="shared" si="3"/>
        <v>7024.6600000000017</v>
      </c>
      <c r="L24" s="2"/>
      <c r="M24" s="12">
        <f t="shared" si="4"/>
        <v>7024.6600000000017</v>
      </c>
      <c r="N24" s="12"/>
      <c r="O24" s="12"/>
      <c r="P24" s="12"/>
      <c r="Q24" s="27">
        <v>-975</v>
      </c>
      <c r="R24" s="14"/>
    </row>
    <row r="25" spans="2:18" x14ac:dyDescent="0.25">
      <c r="B25" s="18">
        <v>42256</v>
      </c>
      <c r="C25" s="19">
        <v>42276</v>
      </c>
      <c r="D25" s="48">
        <v>100594</v>
      </c>
      <c r="E25" s="47" t="s">
        <v>59</v>
      </c>
      <c r="F25" s="2"/>
      <c r="G25" s="2"/>
      <c r="H25" s="2"/>
      <c r="I25" s="2">
        <v>215</v>
      </c>
      <c r="J25" s="2"/>
      <c r="K25" s="2">
        <f t="shared" si="3"/>
        <v>6809.6600000000017</v>
      </c>
      <c r="L25" s="2"/>
      <c r="M25" s="12">
        <f t="shared" si="4"/>
        <v>6809.6600000000017</v>
      </c>
      <c r="N25" s="12"/>
      <c r="O25" s="12"/>
      <c r="P25" s="12"/>
      <c r="Q25" s="27">
        <v>200</v>
      </c>
      <c r="R25" s="14"/>
    </row>
    <row r="26" spans="2:18" x14ac:dyDescent="0.25">
      <c r="B26" s="18">
        <v>42256</v>
      </c>
      <c r="C26" s="19">
        <v>42325</v>
      </c>
      <c r="D26" s="48">
        <v>100593</v>
      </c>
      <c r="E26" s="12" t="s">
        <v>58</v>
      </c>
      <c r="F26" s="2"/>
      <c r="G26" s="2"/>
      <c r="H26" s="2"/>
      <c r="I26" s="2">
        <v>20</v>
      </c>
      <c r="J26" s="2"/>
      <c r="K26" s="2">
        <f t="shared" si="3"/>
        <v>6789.6600000000017</v>
      </c>
      <c r="L26" s="2"/>
      <c r="M26" s="12">
        <f t="shared" si="4"/>
        <v>6789.6600000000017</v>
      </c>
      <c r="N26" s="12"/>
      <c r="O26" s="2"/>
      <c r="P26" s="12"/>
      <c r="Q26" s="27">
        <v>20</v>
      </c>
      <c r="R26" s="14"/>
    </row>
    <row r="27" spans="2:18" x14ac:dyDescent="0.25">
      <c r="B27" s="18">
        <v>42270</v>
      </c>
      <c r="C27" s="19">
        <v>42279</v>
      </c>
      <c r="D27" s="48">
        <v>100595</v>
      </c>
      <c r="E27" s="12" t="s">
        <v>73</v>
      </c>
      <c r="F27" s="2"/>
      <c r="G27" s="12"/>
      <c r="H27" s="2"/>
      <c r="I27" s="2">
        <v>222.6</v>
      </c>
      <c r="J27" s="2"/>
      <c r="K27" s="2">
        <f t="shared" si="3"/>
        <v>6567.0600000000013</v>
      </c>
      <c r="L27" s="2"/>
      <c r="M27" s="12">
        <f t="shared" si="4"/>
        <v>6567.0600000000013</v>
      </c>
      <c r="N27" s="12"/>
      <c r="O27" s="12"/>
      <c r="P27" s="12"/>
      <c r="Q27" s="27">
        <v>225</v>
      </c>
      <c r="R27" s="14"/>
    </row>
    <row r="28" spans="2:18" x14ac:dyDescent="0.25">
      <c r="B28" s="18">
        <v>42292</v>
      </c>
      <c r="C28" s="19">
        <v>42304</v>
      </c>
      <c r="D28" s="48">
        <v>100596</v>
      </c>
      <c r="E28" s="47" t="s">
        <v>62</v>
      </c>
      <c r="F28" s="2"/>
      <c r="G28" s="2"/>
      <c r="H28" s="2"/>
      <c r="I28" s="2">
        <v>93.37</v>
      </c>
      <c r="J28" s="12"/>
      <c r="K28" s="2">
        <f t="shared" si="3"/>
        <v>6473.6900000000014</v>
      </c>
      <c r="L28" s="12"/>
      <c r="M28" s="12">
        <f t="shared" si="4"/>
        <v>6473.6900000000014</v>
      </c>
      <c r="N28" s="12"/>
      <c r="O28" s="12">
        <v>4.45</v>
      </c>
      <c r="P28" s="12"/>
      <c r="Q28" s="27">
        <f>385/4</f>
        <v>96.25</v>
      </c>
      <c r="R28" s="14"/>
    </row>
    <row r="29" spans="2:18" x14ac:dyDescent="0.25">
      <c r="B29" s="18">
        <v>42353</v>
      </c>
      <c r="C29" s="19">
        <v>42360</v>
      </c>
      <c r="D29" s="48">
        <v>100597</v>
      </c>
      <c r="E29" s="47" t="s">
        <v>59</v>
      </c>
      <c r="F29" s="2"/>
      <c r="G29" s="2"/>
      <c r="H29" s="2"/>
      <c r="I29" s="2">
        <v>215</v>
      </c>
      <c r="J29" s="12"/>
      <c r="K29" s="2">
        <f t="shared" si="3"/>
        <v>6258.6900000000014</v>
      </c>
      <c r="L29" s="12"/>
      <c r="M29" s="12">
        <f t="shared" si="4"/>
        <v>6258.6900000000014</v>
      </c>
      <c r="N29" s="12"/>
      <c r="O29" s="12"/>
      <c r="P29" s="12"/>
      <c r="Q29" s="27">
        <v>200</v>
      </c>
      <c r="R29" s="14"/>
    </row>
    <row r="30" spans="2:18" x14ac:dyDescent="0.25">
      <c r="B30" s="18">
        <v>42333</v>
      </c>
      <c r="C30" s="19">
        <v>42340</v>
      </c>
      <c r="D30" s="48">
        <v>100600</v>
      </c>
      <c r="E30" s="12" t="s">
        <v>91</v>
      </c>
      <c r="F30" s="2"/>
      <c r="G30" s="2"/>
      <c r="H30" s="2"/>
      <c r="I30" s="2">
        <v>20</v>
      </c>
      <c r="J30" s="12"/>
      <c r="K30" s="2">
        <f t="shared" si="3"/>
        <v>6238.6900000000014</v>
      </c>
      <c r="L30" s="12"/>
      <c r="M30" s="12">
        <f t="shared" si="4"/>
        <v>6238.6900000000014</v>
      </c>
      <c r="N30" s="12"/>
      <c r="O30" s="12"/>
      <c r="P30" s="12"/>
      <c r="Q30" s="27">
        <v>20</v>
      </c>
      <c r="R30" s="14"/>
    </row>
    <row r="31" spans="2:18" x14ac:dyDescent="0.25">
      <c r="B31" s="18">
        <v>42353</v>
      </c>
      <c r="C31" s="19">
        <v>42353</v>
      </c>
      <c r="D31" s="48">
        <v>100598</v>
      </c>
      <c r="E31" s="12" t="s">
        <v>73</v>
      </c>
      <c r="F31" s="2"/>
      <c r="G31" s="2"/>
      <c r="H31" s="2"/>
      <c r="I31" s="2">
        <v>211.05</v>
      </c>
      <c r="J31" s="12"/>
      <c r="K31" s="2">
        <f t="shared" si="3"/>
        <v>6027.6400000000012</v>
      </c>
      <c r="L31" s="12"/>
      <c r="M31" s="12">
        <f t="shared" si="4"/>
        <v>6027.6400000000012</v>
      </c>
      <c r="N31" s="12"/>
      <c r="O31" s="12"/>
      <c r="P31" s="12"/>
      <c r="Q31" s="27">
        <v>225</v>
      </c>
      <c r="R31" s="14"/>
    </row>
    <row r="32" spans="2:18" x14ac:dyDescent="0.25">
      <c r="B32" s="18">
        <v>42333</v>
      </c>
      <c r="C32" s="19">
        <v>42347</v>
      </c>
      <c r="D32" s="48">
        <v>100599</v>
      </c>
      <c r="E32" s="47" t="s">
        <v>74</v>
      </c>
      <c r="F32" s="12"/>
      <c r="G32" s="12"/>
      <c r="H32" s="12"/>
      <c r="I32" s="55">
        <v>25</v>
      </c>
      <c r="J32" s="12"/>
      <c r="K32" s="2">
        <f t="shared" si="3"/>
        <v>6002.6400000000012</v>
      </c>
      <c r="L32" s="12"/>
      <c r="M32" s="12">
        <f t="shared" si="4"/>
        <v>6002.6400000000012</v>
      </c>
      <c r="N32" s="12"/>
      <c r="O32" s="12"/>
      <c r="P32" s="12"/>
      <c r="Q32" s="27"/>
      <c r="R32" s="14"/>
    </row>
    <row r="33" spans="2:18" x14ac:dyDescent="0.25">
      <c r="B33" s="18">
        <v>42302</v>
      </c>
      <c r="C33" s="19">
        <v>42010</v>
      </c>
      <c r="D33" s="12">
        <v>100601</v>
      </c>
      <c r="E33" s="47" t="s">
        <v>63</v>
      </c>
      <c r="F33" s="12"/>
      <c r="G33" s="12"/>
      <c r="H33" s="12"/>
      <c r="I33" s="2">
        <v>10</v>
      </c>
      <c r="J33" s="12"/>
      <c r="K33" s="2">
        <f t="shared" ref="K33:K36" si="5">+K32+G33-I33</f>
        <v>5992.6400000000012</v>
      </c>
      <c r="L33" s="12"/>
      <c r="M33" s="12">
        <f t="shared" ref="M33:M36" si="6">+M32+G33-I33</f>
        <v>5992.6400000000012</v>
      </c>
      <c r="N33" s="12"/>
      <c r="O33" s="12"/>
      <c r="P33" s="12"/>
      <c r="Q33" s="27"/>
      <c r="R33" s="14"/>
    </row>
    <row r="34" spans="2:18" x14ac:dyDescent="0.25">
      <c r="B34" s="18">
        <v>42390</v>
      </c>
      <c r="C34" s="19">
        <v>42390</v>
      </c>
      <c r="D34" s="12"/>
      <c r="E34" s="47" t="s">
        <v>75</v>
      </c>
      <c r="F34" s="12"/>
      <c r="G34" s="2">
        <v>1429.7</v>
      </c>
      <c r="H34" s="12"/>
      <c r="I34" s="55"/>
      <c r="J34" s="12"/>
      <c r="K34" s="2">
        <f t="shared" si="5"/>
        <v>7422.3400000000011</v>
      </c>
      <c r="L34" s="12"/>
      <c r="M34" s="12">
        <f t="shared" si="6"/>
        <v>7422.3400000000011</v>
      </c>
      <c r="N34" s="12"/>
      <c r="O34" s="12"/>
      <c r="P34" s="12"/>
      <c r="Q34" s="27"/>
      <c r="R34" s="14"/>
    </row>
    <row r="35" spans="2:18" x14ac:dyDescent="0.25">
      <c r="B35" s="18">
        <v>42387</v>
      </c>
      <c r="C35" s="19">
        <v>42397</v>
      </c>
      <c r="D35" s="12">
        <v>100602</v>
      </c>
      <c r="E35" s="47" t="s">
        <v>62</v>
      </c>
      <c r="F35" s="2"/>
      <c r="G35" s="2"/>
      <c r="H35" s="2"/>
      <c r="I35" s="2">
        <v>93.37</v>
      </c>
      <c r="J35" s="12"/>
      <c r="K35" s="2">
        <f t="shared" si="5"/>
        <v>7328.9700000000012</v>
      </c>
      <c r="L35" s="12"/>
      <c r="M35" s="12">
        <f t="shared" si="6"/>
        <v>7328.9700000000012</v>
      </c>
      <c r="N35" s="12"/>
      <c r="O35" s="12"/>
      <c r="P35" s="12"/>
      <c r="Q35" s="27">
        <f>385/4</f>
        <v>96.25</v>
      </c>
      <c r="R35" s="14"/>
    </row>
    <row r="36" spans="2:18" x14ac:dyDescent="0.25">
      <c r="B36" s="18">
        <v>42438</v>
      </c>
      <c r="C36" s="19">
        <v>42444</v>
      </c>
      <c r="D36" s="12">
        <v>100604</v>
      </c>
      <c r="E36" s="47" t="s">
        <v>85</v>
      </c>
      <c r="F36" s="12"/>
      <c r="G36" s="12"/>
      <c r="H36" s="12"/>
      <c r="I36" s="55">
        <v>399</v>
      </c>
      <c r="J36" s="12"/>
      <c r="K36" s="2">
        <f t="shared" si="5"/>
        <v>6929.9700000000012</v>
      </c>
      <c r="L36" s="12"/>
      <c r="M36" s="12">
        <f t="shared" si="6"/>
        <v>6929.9700000000012</v>
      </c>
      <c r="N36" s="12"/>
      <c r="O36" s="12"/>
      <c r="P36" s="12"/>
      <c r="Q36" s="27"/>
      <c r="R36" s="14"/>
    </row>
    <row r="37" spans="2:18" x14ac:dyDescent="0.25">
      <c r="B37" s="18">
        <v>42438</v>
      </c>
      <c r="C37" s="19">
        <v>42444</v>
      </c>
      <c r="D37" s="12">
        <v>100605</v>
      </c>
      <c r="E37" s="47" t="s">
        <v>59</v>
      </c>
      <c r="F37" s="12"/>
      <c r="G37" s="12"/>
      <c r="H37" s="12"/>
      <c r="I37" s="55">
        <v>215</v>
      </c>
      <c r="J37" s="12"/>
      <c r="K37" s="2">
        <f t="shared" ref="K37:K40" si="7">+K36+G37-I37</f>
        <v>6714.9700000000012</v>
      </c>
      <c r="L37" s="12"/>
      <c r="M37" s="12">
        <f t="shared" ref="M37:M39" si="8">+M36+G37-I37</f>
        <v>6714.9700000000012</v>
      </c>
      <c r="N37" s="12"/>
      <c r="O37" s="12"/>
      <c r="P37" s="12"/>
      <c r="Q37" s="27">
        <v>200</v>
      </c>
      <c r="R37" s="14"/>
    </row>
    <row r="38" spans="2:18" x14ac:dyDescent="0.25">
      <c r="B38" s="18">
        <v>42438</v>
      </c>
      <c r="C38" s="19">
        <v>42444</v>
      </c>
      <c r="D38" s="12">
        <v>100607</v>
      </c>
      <c r="E38" s="12" t="s">
        <v>58</v>
      </c>
      <c r="F38" s="12"/>
      <c r="G38" s="12"/>
      <c r="H38" s="12"/>
      <c r="I38" s="55">
        <v>20</v>
      </c>
      <c r="J38" s="12"/>
      <c r="K38" s="2">
        <f t="shared" si="7"/>
        <v>6694.9700000000012</v>
      </c>
      <c r="L38" s="12"/>
      <c r="M38" s="12">
        <f t="shared" si="8"/>
        <v>6694.9700000000012</v>
      </c>
      <c r="N38" s="12"/>
      <c r="O38" s="12"/>
      <c r="P38" s="12"/>
      <c r="Q38" s="27">
        <v>20</v>
      </c>
      <c r="R38" s="14"/>
    </row>
    <row r="39" spans="2:18" x14ac:dyDescent="0.25">
      <c r="B39" s="18">
        <v>42438</v>
      </c>
      <c r="C39" s="19">
        <v>42452</v>
      </c>
      <c r="D39" s="12">
        <v>100606</v>
      </c>
      <c r="E39" s="47" t="s">
        <v>78</v>
      </c>
      <c r="F39" s="12"/>
      <c r="G39" s="12"/>
      <c r="H39" s="12"/>
      <c r="I39" s="55">
        <v>600</v>
      </c>
      <c r="J39" s="12"/>
      <c r="K39" s="2">
        <f t="shared" si="7"/>
        <v>6094.9700000000012</v>
      </c>
      <c r="L39" s="12"/>
      <c r="M39" s="12">
        <f t="shared" si="8"/>
        <v>6094.9700000000012</v>
      </c>
      <c r="N39" s="12"/>
      <c r="O39" s="12"/>
      <c r="P39" s="12"/>
      <c r="Q39" s="27"/>
      <c r="R39" s="14"/>
    </row>
    <row r="40" spans="2:18" x14ac:dyDescent="0.25">
      <c r="B40" s="18">
        <v>42438</v>
      </c>
      <c r="C40" s="19"/>
      <c r="D40" s="12">
        <v>100603</v>
      </c>
      <c r="E40" s="12" t="s">
        <v>79</v>
      </c>
      <c r="F40" s="12"/>
      <c r="G40" s="12"/>
      <c r="H40" s="12"/>
      <c r="I40" s="55">
        <v>307.39999999999998</v>
      </c>
      <c r="J40" s="12"/>
      <c r="K40" s="2">
        <f t="shared" si="7"/>
        <v>5787.5700000000015</v>
      </c>
      <c r="L40" s="12"/>
      <c r="M40" s="58"/>
      <c r="N40" s="12"/>
      <c r="O40" s="12"/>
      <c r="P40" s="12"/>
      <c r="Q40" s="27">
        <v>450</v>
      </c>
      <c r="R40" s="14"/>
    </row>
    <row r="41" spans="2:18" x14ac:dyDescent="0.25">
      <c r="B41" s="18"/>
      <c r="C41" s="19"/>
      <c r="D41" s="12"/>
      <c r="E41" s="47" t="s">
        <v>14</v>
      </c>
      <c r="F41" s="12"/>
      <c r="G41" s="12"/>
      <c r="H41" s="12"/>
      <c r="I41" s="55"/>
      <c r="J41" s="12"/>
      <c r="K41" s="2"/>
      <c r="L41" s="12"/>
      <c r="M41" s="12"/>
      <c r="N41" s="12"/>
      <c r="O41" s="12"/>
      <c r="P41" s="12"/>
      <c r="Q41" s="27">
        <v>50</v>
      </c>
      <c r="R41" s="14"/>
    </row>
    <row r="42" spans="2:18" x14ac:dyDescent="0.25">
      <c r="B42" s="18"/>
      <c r="C42" s="19"/>
      <c r="D42" s="12"/>
      <c r="E42" s="47" t="s">
        <v>60</v>
      </c>
      <c r="F42" s="2"/>
      <c r="G42" s="2"/>
      <c r="H42" s="2"/>
      <c r="I42" s="2"/>
      <c r="J42" s="2"/>
      <c r="K42" s="2"/>
      <c r="L42" s="2"/>
      <c r="M42" s="12"/>
      <c r="N42" s="12"/>
      <c r="O42" s="12"/>
      <c r="P42" s="12"/>
      <c r="Q42" s="2">
        <v>230</v>
      </c>
      <c r="R42" s="14"/>
    </row>
    <row r="43" spans="2:18" x14ac:dyDescent="0.25">
      <c r="B43" s="18"/>
      <c r="C43" s="19"/>
      <c r="D43" s="12"/>
      <c r="E43" s="47" t="s">
        <v>67</v>
      </c>
      <c r="F43" s="2"/>
      <c r="G43" s="2"/>
      <c r="H43" s="2"/>
      <c r="I43" s="2"/>
      <c r="J43" s="2"/>
      <c r="K43" s="2"/>
      <c r="L43" s="2"/>
      <c r="M43" s="2"/>
      <c r="N43" s="12"/>
      <c r="O43" s="12"/>
      <c r="P43" s="12"/>
      <c r="Q43" s="27">
        <v>-20</v>
      </c>
      <c r="R43" s="14"/>
    </row>
    <row r="44" spans="2:18" x14ac:dyDescent="0.25">
      <c r="B44" s="18"/>
      <c r="C44" s="19"/>
      <c r="D44" s="12"/>
      <c r="E44" s="47" t="s">
        <v>82</v>
      </c>
      <c r="F44" s="2"/>
      <c r="G44" s="2"/>
      <c r="H44" s="2"/>
      <c r="I44" s="2"/>
      <c r="J44" s="2"/>
      <c r="K44" s="2"/>
      <c r="L44" s="2"/>
      <c r="M44" s="2"/>
      <c r="N44" s="12"/>
      <c r="O44" s="12"/>
      <c r="P44" s="12"/>
      <c r="Q44" s="2">
        <v>50</v>
      </c>
      <c r="R44" s="14"/>
    </row>
    <row r="45" spans="2:18" x14ac:dyDescent="0.25">
      <c r="B45" s="18"/>
      <c r="C45" s="19"/>
      <c r="D45" s="12"/>
      <c r="E45" s="20" t="s">
        <v>61</v>
      </c>
      <c r="F45" s="12"/>
      <c r="G45" s="12"/>
      <c r="H45" s="12"/>
      <c r="I45" s="3">
        <f>SUM(G7:G44)-SUM(I12:I44)</f>
        <v>720.87999999999965</v>
      </c>
      <c r="J45" s="12"/>
      <c r="K45" s="24"/>
      <c r="L45" s="12"/>
      <c r="M45" s="12"/>
      <c r="N45" s="12"/>
      <c r="O45" s="12"/>
      <c r="P45" s="12"/>
      <c r="Q45" s="3">
        <f>-SUM(Q8:Q44)</f>
        <v>-179</v>
      </c>
      <c r="R45" s="14"/>
    </row>
    <row r="46" spans="2:18" ht="15.75" thickBot="1" x14ac:dyDescent="0.3">
      <c r="B46" s="28"/>
      <c r="C46" s="65"/>
      <c r="D46" s="29"/>
      <c r="E46" s="63"/>
      <c r="F46" s="29"/>
      <c r="G46" s="29"/>
      <c r="H46" s="29"/>
      <c r="I46" s="64"/>
      <c r="J46" s="29"/>
      <c r="K46" s="30"/>
      <c r="L46" s="29"/>
      <c r="M46" s="29"/>
      <c r="N46" s="29"/>
      <c r="O46" s="29"/>
      <c r="P46" s="29"/>
      <c r="Q46" s="64"/>
      <c r="R46" s="31"/>
    </row>
    <row r="47" spans="2:18" ht="15.75" thickBot="1" x14ac:dyDescent="0.3">
      <c r="B47" s="18"/>
      <c r="C47" s="19"/>
      <c r="R47" s="14"/>
    </row>
    <row r="48" spans="2:18" ht="18.75" x14ac:dyDescent="0.3">
      <c r="B48" s="18"/>
      <c r="C48" s="19"/>
      <c r="D48" s="48"/>
      <c r="E48" s="8" t="s">
        <v>80</v>
      </c>
      <c r="J48" s="2"/>
      <c r="K48" s="2"/>
      <c r="L48" s="2"/>
      <c r="N48" s="12"/>
      <c r="O48" s="2"/>
      <c r="P48" s="12"/>
      <c r="R48" s="14"/>
    </row>
    <row r="49" spans="2:18" x14ac:dyDescent="0.25">
      <c r="B49" s="18">
        <v>42461</v>
      </c>
      <c r="C49" s="19"/>
      <c r="D49" s="19"/>
      <c r="E49" s="20" t="s">
        <v>19</v>
      </c>
      <c r="J49" s="2"/>
      <c r="K49" s="2">
        <f>+K40</f>
        <v>5787.5700000000015</v>
      </c>
      <c r="L49" s="2"/>
      <c r="M49">
        <f>+M39</f>
        <v>6094.9700000000012</v>
      </c>
      <c r="N49" s="12"/>
      <c r="O49" s="2"/>
      <c r="P49" s="12"/>
      <c r="R49" s="14"/>
    </row>
    <row r="50" spans="2:18" x14ac:dyDescent="0.25">
      <c r="B50" s="18"/>
      <c r="C50" s="19"/>
      <c r="D50" s="48"/>
      <c r="E50" s="23" t="s">
        <v>83</v>
      </c>
      <c r="J50" s="2"/>
      <c r="K50" s="2"/>
      <c r="L50" s="2"/>
      <c r="N50" s="12"/>
      <c r="O50" s="2"/>
      <c r="P50" s="12"/>
      <c r="R50" s="14"/>
    </row>
    <row r="51" spans="2:18" x14ac:dyDescent="0.25">
      <c r="B51" s="18">
        <v>42464</v>
      </c>
      <c r="C51" s="19"/>
      <c r="D51" s="48">
        <v>100603</v>
      </c>
      <c r="E51" s="12" t="s">
        <v>79</v>
      </c>
      <c r="I51" s="54">
        <v>307.39999999999998</v>
      </c>
      <c r="M51" s="49">
        <f>+M39-I51</f>
        <v>5787.5700000000015</v>
      </c>
      <c r="R51" s="14"/>
    </row>
    <row r="52" spans="2:18" x14ac:dyDescent="0.25">
      <c r="B52" s="18"/>
      <c r="C52" s="19"/>
      <c r="E52" s="12"/>
      <c r="I52" s="54"/>
      <c r="R52" s="14"/>
    </row>
    <row r="53" spans="2:18" x14ac:dyDescent="0.25">
      <c r="B53" s="18"/>
      <c r="C53" s="19"/>
      <c r="D53" s="25"/>
      <c r="E53" s="53" t="s">
        <v>84</v>
      </c>
      <c r="R53" s="14"/>
    </row>
    <row r="54" spans="2:18" x14ac:dyDescent="0.25">
      <c r="B54" s="18">
        <v>42465</v>
      </c>
      <c r="C54" s="19">
        <v>42465</v>
      </c>
      <c r="D54" s="48"/>
      <c r="E54" s="12" t="s">
        <v>1</v>
      </c>
      <c r="F54" s="12"/>
      <c r="G54" s="2">
        <v>975</v>
      </c>
      <c r="H54" s="12"/>
      <c r="J54" s="12"/>
      <c r="K54" s="2">
        <f>+K49+G54</f>
        <v>6762.5700000000015</v>
      </c>
      <c r="L54" s="12"/>
      <c r="M54" s="2">
        <f>+M51+G54</f>
        <v>6762.5700000000015</v>
      </c>
      <c r="N54" s="12"/>
      <c r="O54" s="12"/>
      <c r="P54" s="12"/>
      <c r="R54" s="14"/>
    </row>
    <row r="55" spans="2:18" x14ac:dyDescent="0.25">
      <c r="B55" s="18">
        <v>42465</v>
      </c>
      <c r="C55" s="19">
        <v>42465</v>
      </c>
      <c r="D55" s="48"/>
      <c r="E55" s="12" t="s">
        <v>15</v>
      </c>
      <c r="F55" s="12"/>
      <c r="G55" s="51">
        <f>1017-G54</f>
        <v>42</v>
      </c>
      <c r="H55" s="12"/>
      <c r="J55" s="12"/>
      <c r="K55" s="2">
        <f>+K54+G55</f>
        <v>6804.5700000000015</v>
      </c>
      <c r="L55" s="12"/>
      <c r="M55" s="2">
        <f>+M54+G55</f>
        <v>6804.5700000000015</v>
      </c>
      <c r="N55" s="12"/>
      <c r="O55" s="12"/>
      <c r="P55" s="12"/>
      <c r="R55" s="14"/>
    </row>
    <row r="56" spans="2:18" x14ac:dyDescent="0.25">
      <c r="B56" s="18">
        <v>42468</v>
      </c>
      <c r="C56" s="19">
        <v>42468</v>
      </c>
      <c r="D56" s="48"/>
      <c r="E56" s="12" t="s">
        <v>2</v>
      </c>
      <c r="F56" s="12"/>
      <c r="G56" s="2">
        <v>1150</v>
      </c>
      <c r="H56" s="12"/>
      <c r="J56" s="12"/>
      <c r="K56" s="2">
        <f>+K55+G56</f>
        <v>7954.5700000000015</v>
      </c>
      <c r="L56" s="12"/>
      <c r="M56" s="2">
        <f>+M55+G56</f>
        <v>7954.5700000000015</v>
      </c>
      <c r="N56" s="12"/>
      <c r="O56" s="12"/>
      <c r="P56" s="12"/>
      <c r="R56" s="14"/>
    </row>
    <row r="57" spans="2:18" x14ac:dyDescent="0.25">
      <c r="B57" s="18">
        <v>42476</v>
      </c>
      <c r="C57" s="19"/>
      <c r="D57" s="25">
        <v>100609</v>
      </c>
      <c r="E57" s="12" t="s">
        <v>5</v>
      </c>
      <c r="F57" s="12"/>
      <c r="G57" s="12"/>
      <c r="H57" s="12"/>
      <c r="I57" s="2">
        <v>8</v>
      </c>
      <c r="K57" s="51">
        <f>+K56-I57</f>
        <v>7946.5700000000015</v>
      </c>
      <c r="R57" s="14"/>
    </row>
    <row r="58" spans="2:18" x14ac:dyDescent="0.25">
      <c r="B58" s="18">
        <v>42476</v>
      </c>
      <c r="C58" s="19">
        <v>42487</v>
      </c>
      <c r="D58" s="25">
        <v>100608</v>
      </c>
      <c r="E58" s="47" t="s">
        <v>62</v>
      </c>
      <c r="F58" s="12"/>
      <c r="G58" s="12"/>
      <c r="H58" s="12"/>
      <c r="I58" s="2">
        <v>92.11</v>
      </c>
      <c r="K58" s="51">
        <f>+K57-I58</f>
        <v>7854.4600000000019</v>
      </c>
      <c r="M58" s="67">
        <f>+M56-I58</f>
        <v>7862.4600000000019</v>
      </c>
      <c r="R58" s="14"/>
    </row>
    <row r="59" spans="2:18" x14ac:dyDescent="0.25">
      <c r="B59" s="18"/>
      <c r="C59" s="19"/>
      <c r="D59" s="12"/>
      <c r="E59" s="12"/>
      <c r="F59" s="12"/>
      <c r="G59" s="26"/>
      <c r="H59" s="12"/>
      <c r="I59" s="26"/>
      <c r="J59" s="12"/>
      <c r="K59" s="2"/>
      <c r="L59" s="12"/>
      <c r="M59" s="12"/>
      <c r="N59" s="12"/>
      <c r="O59" s="12"/>
      <c r="P59" s="12"/>
      <c r="Q59" s="2"/>
      <c r="R59" s="14"/>
    </row>
    <row r="60" spans="2:18" ht="15.75" thickBot="1" x14ac:dyDescent="0.3">
      <c r="B60" s="28"/>
      <c r="C60" s="65"/>
      <c r="D60" s="29"/>
      <c r="E60" s="29"/>
      <c r="F60" s="29"/>
      <c r="G60" s="29"/>
      <c r="H60" s="29"/>
      <c r="I60" s="29"/>
      <c r="J60" s="29"/>
      <c r="K60" s="30"/>
      <c r="L60" s="29"/>
      <c r="M60" s="29"/>
      <c r="N60" s="29"/>
      <c r="O60" s="29"/>
      <c r="P60" s="29"/>
      <c r="Q60" s="29"/>
      <c r="R60" s="31"/>
    </row>
    <row r="61" spans="2:18" x14ac:dyDescent="0.25">
      <c r="B61" s="1"/>
      <c r="C61" s="1"/>
      <c r="K61" s="4"/>
    </row>
    <row r="62" spans="2:18" x14ac:dyDescent="0.25">
      <c r="B62" s="1"/>
      <c r="C62" s="1"/>
      <c r="K62" s="4"/>
    </row>
    <row r="63" spans="2:18" x14ac:dyDescent="0.25">
      <c r="B63" s="1"/>
      <c r="C63" s="1"/>
      <c r="K63" s="4"/>
    </row>
    <row r="64" spans="2:18" x14ac:dyDescent="0.25">
      <c r="B64" s="1"/>
      <c r="C64" s="1"/>
      <c r="K64" s="4"/>
    </row>
    <row r="65" spans="1:15" ht="15.75" thickBot="1" x14ac:dyDescent="0.3">
      <c r="B65" s="1"/>
      <c r="C65" s="1"/>
      <c r="K65" s="4"/>
    </row>
    <row r="66" spans="1:15" ht="18.75" x14ac:dyDescent="0.3">
      <c r="B66" s="8" t="s">
        <v>17</v>
      </c>
      <c r="C66" s="8"/>
      <c r="D66" s="9"/>
      <c r="E66" s="9"/>
      <c r="F66" s="9"/>
      <c r="G66" s="9"/>
      <c r="H66" s="9"/>
      <c r="I66" s="9"/>
      <c r="J66" s="9"/>
      <c r="K66" s="8" t="s">
        <v>64</v>
      </c>
      <c r="L66" s="9"/>
    </row>
    <row r="67" spans="1:15" x14ac:dyDescent="0.25">
      <c r="B67" s="1"/>
      <c r="C67" s="1"/>
      <c r="K67" s="4"/>
    </row>
    <row r="68" spans="1:15" x14ac:dyDescent="0.25">
      <c r="B68" s="1"/>
      <c r="C68" s="1"/>
      <c r="K68" s="4"/>
    </row>
    <row r="69" spans="1:15" ht="15.75" thickBot="1" x14ac:dyDescent="0.3">
      <c r="B69" s="1"/>
      <c r="C69" s="1"/>
      <c r="K69" s="4"/>
    </row>
    <row r="70" spans="1:15" ht="18.75" x14ac:dyDescent="0.3">
      <c r="B70" s="7"/>
      <c r="C70" s="9"/>
      <c r="D70" s="8" t="s">
        <v>45</v>
      </c>
      <c r="E70" s="9"/>
      <c r="F70" s="9"/>
      <c r="G70" s="9"/>
      <c r="H70" s="9"/>
      <c r="I70" s="9"/>
      <c r="J70" s="10"/>
    </row>
    <row r="71" spans="1:15" x14ac:dyDescent="0.25">
      <c r="B71" s="11"/>
      <c r="C71" s="12"/>
      <c r="D71" s="12"/>
      <c r="E71" s="12"/>
      <c r="F71" s="12"/>
      <c r="G71" s="12"/>
      <c r="H71" s="12"/>
      <c r="I71" s="12"/>
      <c r="J71" s="14"/>
    </row>
    <row r="72" spans="1:15" x14ac:dyDescent="0.25">
      <c r="B72" s="11"/>
      <c r="C72" s="12"/>
      <c r="D72" s="12"/>
      <c r="E72" s="12"/>
      <c r="F72" s="12"/>
      <c r="G72" s="12"/>
      <c r="H72" s="12"/>
      <c r="I72" s="17" t="s">
        <v>20</v>
      </c>
      <c r="J72" s="14"/>
    </row>
    <row r="73" spans="1:15" x14ac:dyDescent="0.25">
      <c r="A73" s="12"/>
      <c r="B73" s="18">
        <v>42460</v>
      </c>
      <c r="C73" s="19"/>
      <c r="D73" s="12"/>
      <c r="E73" s="35" t="s">
        <v>47</v>
      </c>
      <c r="F73" s="12"/>
      <c r="G73" s="12"/>
      <c r="H73" s="12"/>
      <c r="I73" s="6">
        <f>+K49</f>
        <v>5787.5700000000015</v>
      </c>
      <c r="J73" s="14"/>
    </row>
    <row r="74" spans="1:15" x14ac:dyDescent="0.25">
      <c r="B74" s="11"/>
      <c r="C74" s="12"/>
      <c r="D74" s="12" t="s">
        <v>90</v>
      </c>
      <c r="E74" s="12"/>
      <c r="F74" s="12"/>
      <c r="G74" s="12"/>
      <c r="H74" s="12"/>
      <c r="I74" s="27"/>
      <c r="J74" s="14"/>
    </row>
    <row r="75" spans="1:15" x14ac:dyDescent="0.25">
      <c r="B75" s="18">
        <v>42464</v>
      </c>
      <c r="C75" s="19"/>
      <c r="D75">
        <v>100603</v>
      </c>
      <c r="E75" s="12" t="s">
        <v>79</v>
      </c>
      <c r="F75" s="12"/>
      <c r="G75" s="12"/>
      <c r="H75" s="12"/>
      <c r="I75" s="27">
        <f>I51</f>
        <v>307.39999999999998</v>
      </c>
      <c r="J75" s="14"/>
    </row>
    <row r="76" spans="1:15" x14ac:dyDescent="0.25">
      <c r="B76" s="11"/>
      <c r="C76" s="12"/>
      <c r="D76" s="48"/>
      <c r="E76" s="47"/>
      <c r="F76" s="12"/>
      <c r="G76" s="12"/>
      <c r="H76" s="12"/>
      <c r="I76" s="26"/>
      <c r="J76" s="14"/>
    </row>
    <row r="77" spans="1:15" x14ac:dyDescent="0.25">
      <c r="B77" s="11"/>
      <c r="C77" s="12"/>
      <c r="D77" s="48"/>
      <c r="E77" s="12"/>
      <c r="F77" s="12"/>
      <c r="G77" s="12"/>
      <c r="H77" s="12"/>
      <c r="I77" s="26"/>
      <c r="J77" s="14"/>
    </row>
    <row r="78" spans="1:15" x14ac:dyDescent="0.25">
      <c r="B78" s="11"/>
      <c r="C78" s="12"/>
      <c r="D78" s="12"/>
      <c r="E78" s="12"/>
      <c r="F78" s="12"/>
      <c r="G78" s="12"/>
      <c r="H78" s="12"/>
      <c r="I78" s="2"/>
      <c r="J78" s="14"/>
    </row>
    <row r="79" spans="1:15" x14ac:dyDescent="0.25">
      <c r="B79" s="18">
        <v>42460</v>
      </c>
      <c r="C79" s="19"/>
      <c r="D79" s="12"/>
      <c r="E79" s="20" t="s">
        <v>46</v>
      </c>
      <c r="F79" s="12"/>
      <c r="G79" s="12"/>
      <c r="H79" s="12"/>
      <c r="I79" s="34">
        <f>+I73+I77+I76+I75</f>
        <v>6094.9700000000012</v>
      </c>
      <c r="J79" s="14"/>
      <c r="M79" s="51"/>
      <c r="O79" s="51"/>
    </row>
    <row r="80" spans="1:15" x14ac:dyDescent="0.25">
      <c r="B80" s="11"/>
      <c r="C80" s="12"/>
      <c r="D80" s="12"/>
      <c r="E80" s="12"/>
      <c r="F80" s="12"/>
      <c r="G80" s="12"/>
      <c r="H80" s="12"/>
      <c r="I80" s="12"/>
      <c r="J80" s="14"/>
    </row>
    <row r="81" spans="2:10" ht="15.75" thickBot="1" x14ac:dyDescent="0.3">
      <c r="B81" s="36"/>
      <c r="C81" s="29"/>
      <c r="D81" s="29"/>
      <c r="E81" s="29"/>
      <c r="F81" s="29"/>
      <c r="G81" s="29"/>
      <c r="H81" s="29"/>
      <c r="I81" s="29"/>
      <c r="J81" s="31"/>
    </row>
    <row r="83" spans="2:10" ht="15.75" thickBot="1" x14ac:dyDescent="0.3"/>
    <row r="84" spans="2:10" ht="18.75" x14ac:dyDescent="0.3">
      <c r="B84" s="7"/>
      <c r="C84" s="9"/>
      <c r="D84" s="8" t="s">
        <v>48</v>
      </c>
      <c r="E84" s="9"/>
      <c r="F84" s="9"/>
      <c r="G84" s="9"/>
      <c r="H84" s="9"/>
      <c r="I84" s="8" t="s">
        <v>64</v>
      </c>
      <c r="J84" s="10"/>
    </row>
    <row r="85" spans="2:10" x14ac:dyDescent="0.25">
      <c r="B85" s="11"/>
      <c r="C85" s="12"/>
      <c r="D85" s="12"/>
      <c r="E85" s="12"/>
      <c r="F85" s="12"/>
      <c r="G85" s="12"/>
      <c r="H85" s="12"/>
      <c r="I85" s="12"/>
      <c r="J85" s="14"/>
    </row>
    <row r="86" spans="2:10" x14ac:dyDescent="0.25">
      <c r="B86" s="11"/>
      <c r="C86" s="12"/>
      <c r="D86" s="12"/>
      <c r="E86" s="12"/>
      <c r="F86" s="12"/>
      <c r="G86" s="12"/>
      <c r="H86" s="12"/>
      <c r="I86" s="17" t="s">
        <v>20</v>
      </c>
      <c r="J86" s="14"/>
    </row>
    <row r="87" spans="2:10" x14ac:dyDescent="0.25">
      <c r="B87" s="18">
        <v>42094</v>
      </c>
      <c r="C87" s="19"/>
      <c r="D87" s="12"/>
      <c r="E87" s="20" t="s">
        <v>49</v>
      </c>
      <c r="F87" s="12"/>
      <c r="G87" s="12"/>
      <c r="H87" s="12"/>
      <c r="I87" s="6">
        <v>8393.9500000000007</v>
      </c>
      <c r="J87" s="14"/>
    </row>
    <row r="88" spans="2:10" x14ac:dyDescent="0.25">
      <c r="B88" s="11"/>
      <c r="C88" s="12"/>
      <c r="D88" s="12"/>
      <c r="E88" s="12"/>
      <c r="F88" s="12"/>
      <c r="G88" s="12"/>
      <c r="H88" s="12"/>
      <c r="I88" s="12"/>
      <c r="J88" s="14"/>
    </row>
    <row r="89" spans="2:10" x14ac:dyDescent="0.25">
      <c r="B89" s="11"/>
      <c r="C89" s="12"/>
      <c r="D89" s="12"/>
      <c r="E89" s="47" t="s">
        <v>85</v>
      </c>
      <c r="I89" s="55">
        <v>399</v>
      </c>
      <c r="J89" s="14"/>
    </row>
    <row r="90" spans="2:10" x14ac:dyDescent="0.25">
      <c r="B90" s="11"/>
      <c r="C90" s="12"/>
      <c r="D90" s="12"/>
      <c r="E90" s="12"/>
      <c r="F90" s="12"/>
      <c r="G90" s="12"/>
      <c r="H90" s="12"/>
      <c r="I90" s="2"/>
      <c r="J90" s="14"/>
    </row>
    <row r="91" spans="2:10" x14ac:dyDescent="0.25">
      <c r="B91" s="18">
        <v>42460</v>
      </c>
      <c r="C91" s="19"/>
      <c r="D91" s="12"/>
      <c r="E91" s="35" t="s">
        <v>50</v>
      </c>
      <c r="F91" s="12"/>
      <c r="G91" s="12"/>
      <c r="H91" s="12"/>
      <c r="I91" s="34">
        <f>+I87+I89-I90</f>
        <v>8792.9500000000007</v>
      </c>
      <c r="J91" s="14"/>
    </row>
    <row r="92" spans="2:10" x14ac:dyDescent="0.25">
      <c r="B92" s="11"/>
      <c r="C92" s="12"/>
      <c r="D92" s="12"/>
      <c r="E92" s="12"/>
      <c r="F92" s="12"/>
      <c r="G92" s="12"/>
      <c r="H92" s="12"/>
      <c r="I92" s="12"/>
      <c r="J92" s="14"/>
    </row>
    <row r="93" spans="2:10" ht="15.75" thickBot="1" x14ac:dyDescent="0.3">
      <c r="B93" s="36"/>
      <c r="C93" s="29"/>
      <c r="D93" s="29"/>
      <c r="E93" s="29"/>
      <c r="F93" s="29"/>
      <c r="G93" s="29"/>
      <c r="H93" s="29"/>
      <c r="I93" s="29"/>
      <c r="J93" s="31"/>
    </row>
  </sheetData>
  <pageMargins left="0.35433070866141736" right="0.51181102362204722" top="3.937007874015748E-2" bottom="0.11811023622047245" header="0.15748031496062992" footer="0.11811023622047245"/>
  <pageSetup paperSize="9" scale="70" fitToHeight="2" orientation="landscape" horizontalDpi="300" r:id="rId1"/>
  <headerFooter>
    <oddFooter>&amp;L&amp;F&amp;C&amp;A&amp;R&amp;D</oddFooter>
  </headerFooter>
  <rowBreaks count="2" manualBreakCount="2">
    <brk id="47" max="17" man="1"/>
    <brk id="62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 &amp; P Summary</vt:lpstr>
      <vt:lpstr>Cash Book</vt:lpstr>
      <vt:lpstr>Sheet3</vt:lpstr>
      <vt:lpstr>'Cash Book'!Print_Area</vt:lpstr>
      <vt:lpstr>'R &amp; P Summary'!Print_Area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Cox</dc:creator>
  <cp:lastModifiedBy>Spurstow</cp:lastModifiedBy>
  <cp:lastPrinted>2016-04-16T17:08:05Z</cp:lastPrinted>
  <dcterms:created xsi:type="dcterms:W3CDTF">2014-03-04T11:56:09Z</dcterms:created>
  <dcterms:modified xsi:type="dcterms:W3CDTF">2016-05-12T17:12:28Z</dcterms:modified>
</cp:coreProperties>
</file>