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55"/>
  </bookViews>
  <sheets>
    <sheet name="Summary" sheetId="3" r:id="rId1"/>
    <sheet name="Data" sheetId="1" r:id="rId2"/>
    <sheet name="Per Bank" sheetId="5" r:id="rId3"/>
    <sheet name="Sheet1" sheetId="6" r:id="rId4"/>
    <sheet name="Pending Payments" sheetId="2" state="hidden" r:id="rId5"/>
  </sheets>
  <definedNames>
    <definedName name="_xlnm._FilterDatabase" localSheetId="1" hidden="1">Data!$G$1:$G$50</definedName>
  </definedNames>
  <calcPr calcId="144525"/>
</workbook>
</file>

<file path=xl/sharedStrings.xml><?xml version="1.0" encoding="utf-8"?>
<sst xmlns="http://schemas.openxmlformats.org/spreadsheetml/2006/main" count="157">
  <si>
    <t>2018 Data</t>
  </si>
  <si>
    <t>Precept</t>
  </si>
  <si>
    <t>Total Income</t>
  </si>
  <si>
    <t>Total Costs</t>
  </si>
  <si>
    <t>Brought Forward</t>
  </si>
  <si>
    <t xml:space="preserve">As Published </t>
  </si>
  <si>
    <t>http://www.spurstow-pc.gov.uk/Parish-Council-Finances.aspx</t>
  </si>
  <si>
    <t xml:space="preserve">Receipts </t>
  </si>
  <si>
    <t>Expenses</t>
  </si>
  <si>
    <t>Carried Forward</t>
  </si>
  <si>
    <t xml:space="preserve"> </t>
  </si>
  <si>
    <t>Per sheet "Data"</t>
  </si>
  <si>
    <t>2018 Report</t>
  </si>
  <si>
    <t>2019 Report</t>
  </si>
  <si>
    <t>Variance</t>
  </si>
  <si>
    <t>Comment</t>
  </si>
  <si>
    <t>As above</t>
  </si>
  <si>
    <t>Difference</t>
  </si>
  <si>
    <t>Box 1</t>
  </si>
  <si>
    <t>Balances B/Fwd</t>
  </si>
  <si>
    <t>None</t>
  </si>
  <si>
    <t>Box 2</t>
  </si>
  <si>
    <t>Precept or Rates</t>
  </si>
  <si>
    <t>Box 3</t>
  </si>
  <si>
    <t>Total Other Receipts</t>
  </si>
  <si>
    <t>Cheshire East Transparency award received last year, but not this year.</t>
  </si>
  <si>
    <t>Box 4</t>
  </si>
  <si>
    <t>Staff Costs</t>
  </si>
  <si>
    <t>Additional costs of paid Clerk clerk for the whole of the year, as opposed to part of the year.</t>
  </si>
  <si>
    <t>Box 5</t>
  </si>
  <si>
    <t>Loan Interest</t>
  </si>
  <si>
    <t>Box 6</t>
  </si>
  <si>
    <t>All other payments</t>
  </si>
  <si>
    <t>Addition of new Noticeboard - Southcroft</t>
  </si>
  <si>
    <t xml:space="preserve">Box 7 </t>
  </si>
  <si>
    <t>Balance C/Fwd</t>
  </si>
  <si>
    <t>Box 8</t>
  </si>
  <si>
    <t>Total value of cash and s-t investments</t>
  </si>
  <si>
    <t>Box 9</t>
  </si>
  <si>
    <t>Total Value of Fixed Assets and l-t investments</t>
  </si>
  <si>
    <t>Box 10</t>
  </si>
  <si>
    <t>Total Borrowings</t>
  </si>
  <si>
    <t>Fixed Assets</t>
  </si>
  <si>
    <t>Street Lighting</t>
  </si>
  <si>
    <t>Bench</t>
  </si>
  <si>
    <t>(No analysis available, so say:-)</t>
  </si>
  <si>
    <t>Computer purchased 15/03/2016</t>
  </si>
  <si>
    <t>Notice Board</t>
  </si>
  <si>
    <t>2019 Notice board supplied by Jonathan Middlemiss</t>
  </si>
  <si>
    <t>Total Assets</t>
  </si>
  <si>
    <t>Bank Reconciliations</t>
  </si>
  <si>
    <t>as at 31/3/18</t>
  </si>
  <si>
    <t>as at 31/3/19</t>
  </si>
  <si>
    <t>Balance Per Bank</t>
  </si>
  <si>
    <t>Less Unpresented Cheque No 100653</t>
  </si>
  <si>
    <t>Cash book balance</t>
  </si>
  <si>
    <t xml:space="preserve">See cell D9 and </t>
  </si>
  <si>
    <t xml:space="preserve">See cell D12 and </t>
  </si>
  <si>
    <t>sheet "Per Bank"</t>
  </si>
  <si>
    <t>Spurstow Parish Council - Receipts, Payments &amp; Cash Balance</t>
  </si>
  <si>
    <t>Stub ok?</t>
  </si>
  <si>
    <t>Chq No.</t>
  </si>
  <si>
    <t>Chq £</t>
  </si>
  <si>
    <t>Cleared date</t>
  </si>
  <si>
    <t>Cash Book Date</t>
  </si>
  <si>
    <t>Receipts</t>
  </si>
  <si>
    <t>Expenditure</t>
  </si>
  <si>
    <t>Cash Book
 Balance</t>
  </si>
  <si>
    <t>Category</t>
  </si>
  <si>
    <t xml:space="preserve">£ </t>
  </si>
  <si>
    <t>Notes</t>
  </si>
  <si>
    <t>Invoice</t>
  </si>
  <si>
    <t>Cancelled</t>
  </si>
  <si>
    <t>1st April 2018</t>
  </si>
  <si>
    <t>Opening Cash Book Balance</t>
  </si>
  <si>
    <t>5th April 2018</t>
  </si>
  <si>
    <t>First Half of Precept</t>
  </si>
  <si>
    <t>Y</t>
  </si>
  <si>
    <t>9th May 2018</t>
  </si>
  <si>
    <t>Parish Clerk Expenses</t>
  </si>
  <si>
    <t>Yes</t>
  </si>
  <si>
    <t>Parish Clerk Wages</t>
  </si>
  <si>
    <t>Originally one line £ 335.25</t>
  </si>
  <si>
    <t xml:space="preserve">Parish Clerk -PAYE tax </t>
  </si>
  <si>
    <t xml:space="preserve">Scottish Power </t>
  </si>
  <si>
    <t>17th May 2018</t>
  </si>
  <si>
    <t xml:space="preserve">Lengthsmans Funding </t>
  </si>
  <si>
    <t>Other receipts</t>
  </si>
  <si>
    <t xml:space="preserve">Parish Clerk Expenses </t>
  </si>
  <si>
    <t>y</t>
  </si>
  <si>
    <t>18th May 2018</t>
  </si>
  <si>
    <t>CHALC membership fee</t>
  </si>
  <si>
    <t xml:space="preserve">CHALC credit for training not attended </t>
  </si>
  <si>
    <t>Paid as £ 47.40 net 18/5/18 ref 100657</t>
  </si>
  <si>
    <t>25th May 2018</t>
  </si>
  <si>
    <t>Clerk Expenses</t>
  </si>
  <si>
    <t xml:space="preserve">Parish Clerk -net pay </t>
  </si>
  <si>
    <t>Total £241.37</t>
  </si>
  <si>
    <t xml:space="preserve">Total £ 294.96 -paid as £241.37 + £ 53.59 </t>
  </si>
  <si>
    <t>N</t>
  </si>
  <si>
    <t>19th June 2018</t>
  </si>
  <si>
    <t xml:space="preserve">Zurich Insurance </t>
  </si>
  <si>
    <t>Subscription to MidCheshire Footpaths Society</t>
  </si>
  <si>
    <t>23rd July 2018</t>
  </si>
  <si>
    <t>4th September 2018</t>
  </si>
  <si>
    <t xml:space="preserve">Second installment of Precept </t>
  </si>
  <si>
    <t>26th Septmber 2018</t>
  </si>
  <si>
    <t>Lengthsmans</t>
  </si>
  <si>
    <t>Peckforton and Beeston Village Hall.</t>
  </si>
  <si>
    <t>30th September 2018</t>
  </si>
  <si>
    <t>Parish Clerk Wages (inluding PAYE refund of £53.40)</t>
  </si>
  <si>
    <t xml:space="preserve">Was originally one line total £ 388.26 </t>
  </si>
  <si>
    <t>N/A</t>
  </si>
  <si>
    <t>DD</t>
  </si>
  <si>
    <t>23th September 2018</t>
  </si>
  <si>
    <t>4th December 2018</t>
  </si>
  <si>
    <t>Parish Clerks Wages</t>
  </si>
  <si>
    <t>Parish Clerks Expenses</t>
  </si>
  <si>
    <t>Was originally one line total £ 359.86</t>
  </si>
  <si>
    <t>10th December 2018</t>
  </si>
  <si>
    <t>Bunbury Church Hall Hire and cont. to Cluster meeting</t>
  </si>
  <si>
    <t>23rd December 2018</t>
  </si>
  <si>
    <t>14th March 2019</t>
  </si>
  <si>
    <t>Intouch Website hosting</t>
  </si>
  <si>
    <t>20th March 2019</t>
  </si>
  <si>
    <t xml:space="preserve">Lengthsman </t>
  </si>
  <si>
    <t>Jonathan Middlemiss -Noticeboard</t>
  </si>
  <si>
    <t>20th March 2018</t>
  </si>
  <si>
    <t>Cheque does not match invoice by £1.00</t>
  </si>
  <si>
    <t>Was originally one line total £ 410.52</t>
  </si>
  <si>
    <t xml:space="preserve">Totals </t>
  </si>
  <si>
    <t>Note, Chq 100655 is shown as cancelled, but has cleared, conversely Chq 100656 is shown as paid, but has never cleared and is now out of date.</t>
  </si>
  <si>
    <t>Bank Summary :-</t>
  </si>
  <si>
    <t>Brought forward per bank 01/04/18</t>
  </si>
  <si>
    <t>Total chqs written as above</t>
  </si>
  <si>
    <t>Total DD's taken</t>
  </si>
  <si>
    <t>B'fwd o/s chq 100653 from 2018</t>
  </si>
  <si>
    <t>Precept received</t>
  </si>
  <si>
    <t>Lengthsman Funding</t>
  </si>
  <si>
    <t>Balance per Bank - 31/03/2019</t>
  </si>
  <si>
    <t>Pending Payments</t>
  </si>
  <si>
    <t xml:space="preserve">Operation Shield </t>
  </si>
  <si>
    <t>Noticeboard</t>
  </si>
  <si>
    <t>Clerks Wages</t>
  </si>
  <si>
    <t>Batteries for Electronic Banking Device</t>
  </si>
  <si>
    <t>Lengthsman</t>
  </si>
  <si>
    <t>Pending Invoice</t>
  </si>
  <si>
    <t>Mega Electricals (lighting installation and electrical enclosures)</t>
  </si>
  <si>
    <t>Bin Stickers estimated price (based on 6 stickers per household)</t>
  </si>
  <si>
    <t>SID estimated price</t>
  </si>
  <si>
    <t>Income Due</t>
  </si>
  <si>
    <t>Precept (1st installment)</t>
  </si>
  <si>
    <t>Cheques from Operation Shield Kits (assuming 40 kits applied for)</t>
  </si>
  <si>
    <t>VAT return</t>
  </si>
  <si>
    <t>Lengthmans Funding</t>
  </si>
  <si>
    <t>Precept (2nd installment)</t>
  </si>
  <si>
    <t>Total to be received</t>
  </si>
</sst>
</file>

<file path=xl/styles.xml><?xml version="1.0" encoding="utf-8"?>
<styleSheet xmlns="http://schemas.openxmlformats.org/spreadsheetml/2006/main">
  <numFmts count="10">
    <numFmt numFmtId="7" formatCode="&quot;£&quot;#,##0.00;\-&quot;£&quot;#,##0.00"/>
    <numFmt numFmtId="8" formatCode="&quot;£&quot;#,##0.00;[Red]\-&quot;£&quot;#,##0.00"/>
    <numFmt numFmtId="6" formatCode="&quot;£&quot;#,##0;[Red]\-&quot;£&quot;#,##0"/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76" formatCode="[$-F800]dddd\,\ mmmm\ dd\,\ yyyy"/>
    <numFmt numFmtId="177" formatCode="&quot;£&quot;#,##0.00_);[Red]\(&quot;£&quot;#,##0.00\)"/>
    <numFmt numFmtId="178" formatCode="#,##0.00_);[Red]\(#,##0.00\)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2"/>
      <color rgb="FF000000"/>
      <name val="Calibri"/>
      <charset val="134"/>
      <scheme val="minor"/>
    </font>
    <font>
      <sz val="11"/>
      <color rgb="FF0070C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2" borderId="17" applyNumberFormat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0" fillId="15" borderId="1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7" borderId="22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1" borderId="21" applyNumberFormat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21" fillId="21" borderId="22" applyNumberFormat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09">
    <xf numFmtId="0" fontId="0" fillId="0" borderId="0" xfId="0"/>
    <xf numFmtId="0" fontId="1" fillId="0" borderId="0" xfId="0" applyFont="1"/>
    <xf numFmtId="6" fontId="0" fillId="0" borderId="0" xfId="0" applyNumberFormat="1"/>
    <xf numFmtId="8" fontId="0" fillId="0" borderId="0" xfId="0" applyNumberFormat="1"/>
    <xf numFmtId="0" fontId="0" fillId="0" borderId="0" xfId="0" applyAlignment="1">
      <alignment wrapText="1"/>
    </xf>
    <xf numFmtId="6" fontId="1" fillId="0" borderId="0" xfId="0" applyNumberFormat="1" applyFont="1"/>
    <xf numFmtId="0" fontId="2" fillId="0" borderId="0" xfId="0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0" fillId="0" borderId="0" xfId="0" applyFill="1" applyBorder="1"/>
    <xf numFmtId="44" fontId="0" fillId="0" borderId="0" xfId="0" applyNumberFormat="1" applyFill="1" applyBorder="1"/>
    <xf numFmtId="58" fontId="0" fillId="0" borderId="0" xfId="0" applyNumberFormat="1" applyFill="1" applyBorder="1"/>
    <xf numFmtId="176" fontId="0" fillId="0" borderId="0" xfId="0" applyNumberFormat="1" applyFill="1" applyBorder="1"/>
    <xf numFmtId="44" fontId="0" fillId="0" borderId="0" xfId="2" applyNumberFormat="1" applyFont="1" applyFill="1" applyBorder="1"/>
    <xf numFmtId="58" fontId="0" fillId="0" borderId="0" xfId="0" applyNumberFormat="1" applyFill="1" applyBorder="1"/>
    <xf numFmtId="176" fontId="0" fillId="0" borderId="0" xfId="0" applyNumberFormat="1" applyFill="1" applyBorder="1"/>
    <xf numFmtId="0" fontId="3" fillId="0" borderId="0" xfId="0" applyFont="1" applyFill="1" applyBorder="1" applyAlignment="1">
      <alignment wrapText="1"/>
    </xf>
    <xf numFmtId="0" fontId="0" fillId="0" borderId="0" xfId="0" applyFill="1"/>
    <xf numFmtId="0" fontId="0" fillId="0" borderId="0" xfId="0" applyFill="1"/>
    <xf numFmtId="177" fontId="0" fillId="0" borderId="0" xfId="0" applyNumberFormat="1"/>
    <xf numFmtId="0" fontId="0" fillId="2" borderId="0" xfId="0" applyFill="1" applyBorder="1"/>
    <xf numFmtId="0" fontId="1" fillId="0" borderId="0" xfId="0" applyFont="1" applyBorder="1"/>
    <xf numFmtId="0" fontId="0" fillId="0" borderId="0" xfId="0" applyBorder="1"/>
    <xf numFmtId="44" fontId="0" fillId="0" borderId="0" xfId="0" applyNumberFormat="1" applyBorder="1"/>
    <xf numFmtId="44" fontId="0" fillId="2" borderId="0" xfId="0" applyNumberFormat="1" applyFill="1" applyBorder="1"/>
    <xf numFmtId="177" fontId="0" fillId="2" borderId="0" xfId="0" applyNumberFormat="1" applyFill="1" applyBorder="1"/>
    <xf numFmtId="0" fontId="2" fillId="0" borderId="0" xfId="0" applyFont="1" applyBorder="1"/>
    <xf numFmtId="0" fontId="0" fillId="2" borderId="0" xfId="0" applyFont="1" applyFill="1" applyBorder="1" applyAlignment="1">
      <alignment horizontal="left"/>
    </xf>
    <xf numFmtId="176" fontId="0" fillId="0" borderId="0" xfId="0" applyNumberFormat="1" applyBorder="1"/>
    <xf numFmtId="176" fontId="0" fillId="3" borderId="0" xfId="0" applyNumberFormat="1" applyFill="1" applyBorder="1"/>
    <xf numFmtId="0" fontId="0" fillId="3" borderId="0" xfId="0" applyFill="1" applyBorder="1"/>
    <xf numFmtId="58" fontId="0" fillId="0" borderId="0" xfId="0" applyNumberFormat="1" applyBorder="1"/>
    <xf numFmtId="176" fontId="0" fillId="2" borderId="0" xfId="0" applyNumberFormat="1" applyFill="1" applyBorder="1"/>
    <xf numFmtId="176" fontId="0" fillId="4" borderId="0" xfId="0" applyNumberFormat="1" applyFill="1" applyBorder="1"/>
    <xf numFmtId="0" fontId="0" fillId="4" borderId="0" xfId="0" applyFill="1" applyBorder="1"/>
    <xf numFmtId="176" fontId="1" fillId="5" borderId="0" xfId="0" applyNumberFormat="1" applyFont="1" applyFill="1" applyBorder="1"/>
    <xf numFmtId="0" fontId="1" fillId="5" borderId="0" xfId="0" applyFont="1" applyFill="1" applyBorder="1"/>
    <xf numFmtId="176" fontId="0" fillId="5" borderId="0" xfId="0" applyNumberFormat="1" applyFill="1" applyBorder="1"/>
    <xf numFmtId="0" fontId="0" fillId="5" borderId="0" xfId="0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176" fontId="0" fillId="6" borderId="0" xfId="0" applyNumberFormat="1" applyFill="1" applyBorder="1"/>
    <xf numFmtId="0" fontId="3" fillId="6" borderId="0" xfId="0" applyFont="1" applyFill="1" applyBorder="1" applyAlignment="1">
      <alignment wrapText="1"/>
    </xf>
    <xf numFmtId="0" fontId="0" fillId="6" borderId="0" xfId="0" applyFill="1" applyBorder="1"/>
    <xf numFmtId="176" fontId="0" fillId="7" borderId="0" xfId="0" applyNumberFormat="1" applyFill="1" applyBorder="1"/>
    <xf numFmtId="0" fontId="3" fillId="7" borderId="0" xfId="0" applyFont="1" applyFill="1" applyBorder="1" applyAlignment="1">
      <alignment wrapText="1"/>
    </xf>
    <xf numFmtId="0" fontId="0" fillId="7" borderId="0" xfId="0" applyFill="1" applyBorder="1"/>
    <xf numFmtId="58" fontId="0" fillId="2" borderId="0" xfId="0" applyNumberFormat="1" applyFill="1" applyBorder="1"/>
    <xf numFmtId="176" fontId="0" fillId="8" borderId="0" xfId="0" applyNumberFormat="1" applyFill="1" applyBorder="1"/>
    <xf numFmtId="0" fontId="3" fillId="8" borderId="0" xfId="0" applyFont="1" applyFill="1" applyBorder="1" applyAlignment="1">
      <alignment wrapText="1"/>
    </xf>
    <xf numFmtId="0" fontId="0" fillId="8" borderId="0" xfId="0" applyFill="1" applyBorder="1"/>
    <xf numFmtId="44" fontId="1" fillId="0" borderId="0" xfId="0" applyNumberFormat="1" applyFont="1" applyBorder="1"/>
    <xf numFmtId="49" fontId="1" fillId="0" borderId="0" xfId="0" applyNumberFormat="1" applyFont="1" applyBorder="1"/>
    <xf numFmtId="0" fontId="1" fillId="2" borderId="0" xfId="0" applyFont="1" applyFill="1" applyBorder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44" fontId="1" fillId="0" borderId="0" xfId="0" applyNumberFormat="1" applyFont="1" applyBorder="1" applyAlignment="1">
      <alignment horizontal="center"/>
    </xf>
    <xf numFmtId="44" fontId="1" fillId="2" borderId="0" xfId="0" applyNumberFormat="1" applyFont="1" applyFill="1" applyBorder="1" applyAlignment="1">
      <alignment horizontal="center" wrapText="1"/>
    </xf>
    <xf numFmtId="44" fontId="1" fillId="2" borderId="0" xfId="0" applyNumberFormat="1" applyFont="1" applyFill="1" applyBorder="1" applyAlignment="1">
      <alignment horizontal="center"/>
    </xf>
    <xf numFmtId="44" fontId="0" fillId="2" borderId="0" xfId="2" applyNumberFormat="1" applyFont="1" applyFill="1" applyBorder="1"/>
    <xf numFmtId="44" fontId="0" fillId="3" borderId="0" xfId="0" applyNumberFormat="1" applyFill="1" applyBorder="1"/>
    <xf numFmtId="44" fontId="0" fillId="3" borderId="0" xfId="2" applyNumberFormat="1" applyFont="1" applyFill="1" applyBorder="1"/>
    <xf numFmtId="43" fontId="0" fillId="2" borderId="0" xfId="2" applyFont="1" applyFill="1" applyBorder="1"/>
    <xf numFmtId="44" fontId="0" fillId="4" borderId="0" xfId="2" applyNumberFormat="1" applyFont="1" applyFill="1" applyBorder="1"/>
    <xf numFmtId="44" fontId="0" fillId="4" borderId="0" xfId="0" applyNumberFormat="1" applyFill="1" applyBorder="1"/>
    <xf numFmtId="44" fontId="1" fillId="5" borderId="0" xfId="2" applyNumberFormat="1" applyFont="1" applyFill="1" applyBorder="1"/>
    <xf numFmtId="44" fontId="1" fillId="5" borderId="0" xfId="0" applyNumberFormat="1" applyFont="1" applyFill="1" applyBorder="1"/>
    <xf numFmtId="44" fontId="0" fillId="5" borderId="0" xfId="2" applyNumberFormat="1" applyFont="1" applyFill="1" applyBorder="1"/>
    <xf numFmtId="44" fontId="0" fillId="6" borderId="0" xfId="2" applyNumberFormat="1" applyFont="1" applyFill="1" applyBorder="1"/>
    <xf numFmtId="44" fontId="0" fillId="2" borderId="0" xfId="2" applyNumberFormat="1" applyFont="1" applyFill="1" applyBorder="1" applyAlignment="1">
      <alignment wrapText="1"/>
    </xf>
    <xf numFmtId="44" fontId="0" fillId="7" borderId="0" xfId="2" applyNumberFormat="1" applyFont="1" applyFill="1" applyBorder="1"/>
    <xf numFmtId="44" fontId="0" fillId="8" borderId="0" xfId="2" applyNumberFormat="1" applyFont="1" applyFill="1" applyBorder="1"/>
    <xf numFmtId="44" fontId="1" fillId="2" borderId="0" xfId="0" applyNumberFormat="1" applyFont="1" applyFill="1" applyBorder="1"/>
    <xf numFmtId="177" fontId="1" fillId="2" borderId="0" xfId="0" applyNumberFormat="1" applyFont="1" applyFill="1" applyBorder="1"/>
    <xf numFmtId="44" fontId="0" fillId="0" borderId="6" xfId="0" applyNumberFormat="1" applyBorder="1" applyAlignment="1">
      <alignment horizontal="center"/>
    </xf>
    <xf numFmtId="178" fontId="0" fillId="0" borderId="7" xfId="0" applyNumberFormat="1" applyBorder="1"/>
    <xf numFmtId="178" fontId="1" fillId="0" borderId="7" xfId="0" applyNumberFormat="1" applyFont="1" applyBorder="1"/>
    <xf numFmtId="44" fontId="0" fillId="0" borderId="8" xfId="0" applyNumberFormat="1" applyBorder="1"/>
    <xf numFmtId="44" fontId="0" fillId="0" borderId="0" xfId="0" applyNumberFormat="1"/>
    <xf numFmtId="44" fontId="1" fillId="0" borderId="0" xfId="0" applyNumberFormat="1" applyFont="1"/>
    <xf numFmtId="0" fontId="4" fillId="0" borderId="0" xfId="0" applyFont="1"/>
    <xf numFmtId="0" fontId="0" fillId="0" borderId="9" xfId="0" applyBorder="1"/>
    <xf numFmtId="0" fontId="0" fillId="0" borderId="10" xfId="0" applyBorder="1"/>
    <xf numFmtId="44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44" fontId="0" fillId="0" borderId="15" xfId="0" applyNumberFormat="1" applyBorder="1"/>
    <xf numFmtId="44" fontId="0" fillId="0" borderId="16" xfId="0" applyNumberFormat="1" applyBorder="1"/>
    <xf numFmtId="0" fontId="1" fillId="0" borderId="1" xfId="0" applyFont="1" applyFill="1" applyBorder="1"/>
    <xf numFmtId="0" fontId="1" fillId="0" borderId="2" xfId="0" applyFont="1" applyFill="1" applyBorder="1"/>
    <xf numFmtId="44" fontId="1" fillId="0" borderId="2" xfId="0" applyNumberFormat="1" applyFont="1" applyFill="1" applyBorder="1"/>
    <xf numFmtId="44" fontId="1" fillId="0" borderId="6" xfId="0" applyNumberFormat="1" applyFont="1" applyFill="1" applyBorder="1"/>
    <xf numFmtId="0" fontId="0" fillId="0" borderId="3" xfId="0" applyFill="1" applyBorder="1"/>
    <xf numFmtId="44" fontId="0" fillId="0" borderId="0" xfId="0" applyNumberFormat="1" applyFill="1"/>
    <xf numFmtId="0" fontId="0" fillId="0" borderId="7" xfId="0" applyFill="1" applyBorder="1"/>
    <xf numFmtId="44" fontId="0" fillId="0" borderId="7" xfId="0" applyNumberForma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8" xfId="0" applyFill="1" applyBorder="1"/>
    <xf numFmtId="44" fontId="0" fillId="0" borderId="0" xfId="0" applyNumberFormat="1" applyFill="1"/>
    <xf numFmtId="7" fontId="0" fillId="0" borderId="0" xfId="0" applyNumberFormat="1"/>
    <xf numFmtId="0" fontId="5" fillId="0" borderId="0" xfId="0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5407A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506095</xdr:colOff>
      <xdr:row>0</xdr:row>
      <xdr:rowOff>29845</xdr:rowOff>
    </xdr:from>
    <xdr:to>
      <xdr:col>13</xdr:col>
      <xdr:colOff>384175</xdr:colOff>
      <xdr:row>49</xdr:row>
      <xdr:rowOff>88900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rcRect l="35587" t="17442" r="37110" b="13284"/>
        <a:stretch>
          <a:fillRect/>
        </a:stretch>
      </xdr:blipFill>
      <xdr:spPr>
        <a:xfrm>
          <a:off x="1725295" y="29845"/>
          <a:ext cx="6650355" cy="93935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114300</xdr:colOff>
      <xdr:row>50</xdr:row>
      <xdr:rowOff>66040</xdr:rowOff>
    </xdr:from>
    <xdr:to>
      <xdr:col>13</xdr:col>
      <xdr:colOff>416560</xdr:colOff>
      <xdr:row>91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rcRect l="31849" t="16798" r="33519" b="9237"/>
        <a:stretch>
          <a:fillRect/>
        </a:stretch>
      </xdr:blipFill>
      <xdr:spPr>
        <a:xfrm>
          <a:off x="1943100" y="9591040"/>
          <a:ext cx="6464935" cy="77635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purstow-pc.gov.uk/Parish-Council-Finan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"/>
  <sheetViews>
    <sheetView tabSelected="1" topLeftCell="A14" workbookViewId="0">
      <selection activeCell="A14" sqref="A14"/>
    </sheetView>
  </sheetViews>
  <sheetFormatPr defaultColWidth="9.14285714285714" defaultRowHeight="15"/>
  <cols>
    <col min="1" max="1" width="2.28571428571429" customWidth="1"/>
    <col min="2" max="2" width="29.7142857142857" customWidth="1"/>
    <col min="3" max="3" width="17.4285714285714" customWidth="1"/>
    <col min="4" max="4" width="15.1428571428571" style="82" customWidth="1"/>
    <col min="5" max="5" width="17.2857142857143" customWidth="1"/>
    <col min="6" max="6" width="4.14285714285714" customWidth="1"/>
    <col min="7" max="7" width="13" customWidth="1"/>
    <col min="8" max="8" width="12.1428571428571" hidden="1" customWidth="1"/>
    <col min="10" max="10" width="13.1428571428571" customWidth="1"/>
    <col min="11" max="11" width="11.5714285714286" customWidth="1"/>
    <col min="12" max="12" width="10.4285714285714"/>
  </cols>
  <sheetData>
    <row r="1" hidden="1" spans="4:4">
      <c r="D1" s="82" t="s">
        <v>0</v>
      </c>
    </row>
    <row r="2" hidden="1" spans="2:4">
      <c r="B2" t="s">
        <v>1</v>
      </c>
      <c r="D2" s="82">
        <f>+SUMIF(Data!O:O,B2,Data!I:I)</f>
        <v>3500</v>
      </c>
    </row>
    <row r="3" hidden="1" spans="2:4">
      <c r="B3" t="str">
        <f>+Data!O10</f>
        <v>Other receipts</v>
      </c>
      <c r="D3" s="82">
        <f>+SUMIF(Data!O:O,B3,Data!I:I)</f>
        <v>1150</v>
      </c>
    </row>
    <row r="4" hidden="1" spans="2:4">
      <c r="B4" s="1" t="s">
        <v>2</v>
      </c>
      <c r="C4" s="1"/>
      <c r="D4" s="83">
        <f>SUM(D2:D3)</f>
        <v>4650</v>
      </c>
    </row>
    <row r="5" hidden="1" spans="2:4">
      <c r="B5" t="str">
        <f>+Data!O7</f>
        <v>Staff Costs</v>
      </c>
      <c r="D5" s="82">
        <f>+SUMIF(Data!O:O,B5,Data!J:J)</f>
        <v>1645.7</v>
      </c>
    </row>
    <row r="6" hidden="1" spans="2:4">
      <c r="B6" t="str">
        <f>+Data!O9</f>
        <v>All other payments</v>
      </c>
      <c r="D6" s="82">
        <f>+SUMIF(Data!O:O,B6,Data!J:J)</f>
        <v>3205.12</v>
      </c>
    </row>
    <row r="7" hidden="1" spans="2:4">
      <c r="B7" s="1" t="s">
        <v>3</v>
      </c>
      <c r="C7" s="1"/>
      <c r="D7" s="83">
        <f>SUM(D5:D6)</f>
        <v>4850.82</v>
      </c>
    </row>
    <row r="8" hidden="1"/>
    <row r="9" hidden="1" spans="2:7">
      <c r="B9" t="s">
        <v>4</v>
      </c>
      <c r="D9" s="82">
        <f>+Data!L4</f>
        <v>8327.36</v>
      </c>
      <c r="E9" t="s">
        <v>5</v>
      </c>
      <c r="G9" s="84" t="s">
        <v>6</v>
      </c>
    </row>
    <row r="10" hidden="1" spans="2:4">
      <c r="B10" t="s">
        <v>7</v>
      </c>
      <c r="D10" s="82">
        <f>+D4</f>
        <v>4650</v>
      </c>
    </row>
    <row r="11" hidden="1" spans="2:4">
      <c r="B11" t="s">
        <v>8</v>
      </c>
      <c r="D11" s="82">
        <f>-D7</f>
        <v>-4850.82</v>
      </c>
    </row>
    <row r="12" hidden="1" spans="2:4">
      <c r="B12" s="1" t="s">
        <v>9</v>
      </c>
      <c r="C12" s="1"/>
      <c r="D12" s="83">
        <f>SUM(D9:D11)</f>
        <v>8126.54</v>
      </c>
    </row>
    <row r="13" hidden="1" spans="6:11">
      <c r="F13" s="82"/>
      <c r="G13" s="82"/>
      <c r="H13" s="82"/>
      <c r="I13" s="82"/>
      <c r="J13" s="82"/>
      <c r="K13" s="82"/>
    </row>
    <row r="14" spans="1:13">
      <c r="A14" t="s">
        <v>10</v>
      </c>
      <c r="F14" s="82"/>
      <c r="G14" s="82" t="s">
        <v>11</v>
      </c>
      <c r="H14" s="82"/>
      <c r="I14" s="82"/>
      <c r="J14" s="82" t="s">
        <v>12</v>
      </c>
      <c r="K14" s="82" t="s">
        <v>13</v>
      </c>
      <c r="L14" t="s">
        <v>14</v>
      </c>
      <c r="M14" t="s">
        <v>15</v>
      </c>
    </row>
    <row r="15" spans="6:11">
      <c r="F15" s="82"/>
      <c r="G15" s="82" t="s">
        <v>16</v>
      </c>
      <c r="H15" s="82" t="s">
        <v>17</v>
      </c>
      <c r="I15" s="82"/>
      <c r="J15" s="82"/>
      <c r="K15" s="82"/>
    </row>
    <row r="16" spans="2:13">
      <c r="B16" t="s">
        <v>18</v>
      </c>
      <c r="C16" s="82" t="s">
        <v>19</v>
      </c>
      <c r="F16" s="82"/>
      <c r="G16" s="82">
        <f>+D9</f>
        <v>8327.36</v>
      </c>
      <c r="H16" s="82">
        <f>+F16-G16</f>
        <v>-8327.36</v>
      </c>
      <c r="I16" s="83" t="str">
        <f>+B16</f>
        <v>Box 1</v>
      </c>
      <c r="J16" s="82">
        <v>5393</v>
      </c>
      <c r="K16" s="82">
        <f>+J22</f>
        <v>8327</v>
      </c>
      <c r="M16" t="s">
        <v>20</v>
      </c>
    </row>
    <row r="17" spans="2:13">
      <c r="B17" t="s">
        <v>21</v>
      </c>
      <c r="C17" s="82" t="s">
        <v>22</v>
      </c>
      <c r="F17" s="82"/>
      <c r="G17" s="82">
        <f>+D2</f>
        <v>3500</v>
      </c>
      <c r="H17" s="82">
        <f t="shared" ref="H17:H22" si="0">+F17-G17</f>
        <v>-3500</v>
      </c>
      <c r="I17" s="83" t="str">
        <f t="shared" ref="I17:I22" si="1">+B17</f>
        <v>Box 2</v>
      </c>
      <c r="J17" s="82">
        <v>3500</v>
      </c>
      <c r="K17" s="82">
        <f>+G17</f>
        <v>3500</v>
      </c>
      <c r="L17" s="107">
        <f>+K17-J17</f>
        <v>0</v>
      </c>
      <c r="M17" t="s">
        <v>20</v>
      </c>
    </row>
    <row r="18" spans="2:13">
      <c r="B18" t="s">
        <v>23</v>
      </c>
      <c r="C18" s="82" t="s">
        <v>24</v>
      </c>
      <c r="F18" s="82"/>
      <c r="G18" s="82">
        <f>+D3</f>
        <v>1150</v>
      </c>
      <c r="H18" s="82">
        <f t="shared" si="0"/>
        <v>-1150</v>
      </c>
      <c r="I18" s="83" t="str">
        <f t="shared" si="1"/>
        <v>Box 3</v>
      </c>
      <c r="J18" s="82">
        <v>2830</v>
      </c>
      <c r="K18" s="82">
        <f>+G18</f>
        <v>1150</v>
      </c>
      <c r="L18" s="107">
        <f>+K18-J18</f>
        <v>-1680</v>
      </c>
      <c r="M18" s="108" t="s">
        <v>25</v>
      </c>
    </row>
    <row r="19" spans="2:13">
      <c r="B19" t="s">
        <v>26</v>
      </c>
      <c r="C19" s="82" t="s">
        <v>27</v>
      </c>
      <c r="F19" s="82"/>
      <c r="G19" s="82">
        <f>+D5</f>
        <v>1645.7</v>
      </c>
      <c r="H19" s="82">
        <f t="shared" si="0"/>
        <v>-1645.7</v>
      </c>
      <c r="I19" s="83" t="str">
        <f t="shared" si="1"/>
        <v>Box 4</v>
      </c>
      <c r="J19" s="82">
        <v>790</v>
      </c>
      <c r="K19" s="82">
        <f>ROUNDDOWN(+G19,0)</f>
        <v>1645</v>
      </c>
      <c r="L19" s="107">
        <f>+K19-J19</f>
        <v>855</v>
      </c>
      <c r="M19" t="s">
        <v>28</v>
      </c>
    </row>
    <row r="20" spans="2:13">
      <c r="B20" t="s">
        <v>29</v>
      </c>
      <c r="C20" s="82" t="s">
        <v>30</v>
      </c>
      <c r="F20" s="82"/>
      <c r="G20" s="82">
        <v>0</v>
      </c>
      <c r="H20" s="82">
        <f t="shared" si="0"/>
        <v>0</v>
      </c>
      <c r="I20" s="83" t="str">
        <f t="shared" si="1"/>
        <v>Box 5</v>
      </c>
      <c r="J20" s="82">
        <v>0</v>
      </c>
      <c r="K20" s="82">
        <f>+G20</f>
        <v>0</v>
      </c>
      <c r="L20" s="107">
        <f t="shared" ref="L20:L25" si="2">+K20-J20</f>
        <v>0</v>
      </c>
      <c r="M20" t="s">
        <v>20</v>
      </c>
    </row>
    <row r="21" spans="2:13">
      <c r="B21" t="s">
        <v>31</v>
      </c>
      <c r="C21" s="82" t="s">
        <v>32</v>
      </c>
      <c r="F21" s="82"/>
      <c r="G21" s="82">
        <f>+D6</f>
        <v>3205.12</v>
      </c>
      <c r="H21" s="82">
        <f t="shared" si="0"/>
        <v>-3205.12</v>
      </c>
      <c r="I21" s="83" t="str">
        <f t="shared" si="1"/>
        <v>Box 6</v>
      </c>
      <c r="J21" s="82">
        <v>2606</v>
      </c>
      <c r="K21" s="82">
        <f>ROUND(+G21,0)</f>
        <v>3205</v>
      </c>
      <c r="L21" s="107">
        <f t="shared" si="2"/>
        <v>599</v>
      </c>
      <c r="M21" t="s">
        <v>33</v>
      </c>
    </row>
    <row r="22" spans="2:11">
      <c r="B22" t="s">
        <v>34</v>
      </c>
      <c r="C22" s="83" t="s">
        <v>35</v>
      </c>
      <c r="E22" s="1"/>
      <c r="F22" s="83"/>
      <c r="G22" s="83">
        <f>+G16+G17+G18-G19-G20-G21</f>
        <v>8126.54</v>
      </c>
      <c r="H22" s="82">
        <f t="shared" si="0"/>
        <v>-8126.54</v>
      </c>
      <c r="I22" s="83" t="str">
        <f t="shared" si="1"/>
        <v>Box 7 </v>
      </c>
      <c r="J22" s="83">
        <f>+J16+J17+J18-J19-J20-J21</f>
        <v>8327</v>
      </c>
      <c r="K22" s="83">
        <f>+K16+K17+K18-K19-K20-K21</f>
        <v>8127</v>
      </c>
    </row>
    <row r="23" spans="3:11">
      <c r="C23" s="82"/>
      <c r="F23" s="82"/>
      <c r="G23" s="82"/>
      <c r="H23" s="82"/>
      <c r="I23" s="83"/>
      <c r="J23" s="82"/>
      <c r="K23" s="82"/>
    </row>
    <row r="24" spans="2:13">
      <c r="B24" t="s">
        <v>36</v>
      </c>
      <c r="C24" s="82" t="s">
        <v>37</v>
      </c>
      <c r="F24" s="82"/>
      <c r="G24" s="82"/>
      <c r="H24" s="82"/>
      <c r="I24" s="83" t="str">
        <f t="shared" ref="I24:I26" si="3">+B24</f>
        <v>Box 8</v>
      </c>
      <c r="J24" s="82">
        <f>+J22</f>
        <v>8327</v>
      </c>
      <c r="K24" s="82">
        <f>+K22</f>
        <v>8127</v>
      </c>
      <c r="M24" t="s">
        <v>20</v>
      </c>
    </row>
    <row r="25" spans="2:13">
      <c r="B25" t="s">
        <v>38</v>
      </c>
      <c r="C25" s="82" t="s">
        <v>39</v>
      </c>
      <c r="F25" s="82"/>
      <c r="G25" s="82"/>
      <c r="H25" s="82"/>
      <c r="I25" s="83" t="str">
        <f t="shared" si="3"/>
        <v>Box 9</v>
      </c>
      <c r="J25" s="82">
        <v>8973</v>
      </c>
      <c r="K25" s="82">
        <f>+E35</f>
        <v>9273</v>
      </c>
      <c r="L25" s="107">
        <f t="shared" si="2"/>
        <v>300</v>
      </c>
      <c r="M25" t="s">
        <v>33</v>
      </c>
    </row>
    <row r="26" spans="2:11">
      <c r="B26" t="s">
        <v>40</v>
      </c>
      <c r="C26" s="82" t="s">
        <v>41</v>
      </c>
      <c r="F26" s="82"/>
      <c r="G26" s="82"/>
      <c r="H26" s="82"/>
      <c r="I26" s="83" t="str">
        <f t="shared" si="3"/>
        <v>Box 10</v>
      </c>
      <c r="J26" s="82">
        <v>0</v>
      </c>
      <c r="K26" s="82">
        <v>0</v>
      </c>
    </row>
    <row r="27" spans="3:11">
      <c r="C27" s="82"/>
      <c r="F27" s="82"/>
      <c r="G27" s="82"/>
      <c r="H27" s="82"/>
      <c r="I27" s="83"/>
      <c r="J27" s="82"/>
      <c r="K27" s="82"/>
    </row>
    <row r="28" spans="2:2">
      <c r="B28" s="83" t="s">
        <v>42</v>
      </c>
    </row>
    <row r="29" spans="2:5">
      <c r="B29" s="85" t="s">
        <v>43</v>
      </c>
      <c r="C29" s="86"/>
      <c r="D29" s="87"/>
      <c r="E29" s="88"/>
    </row>
    <row r="30" spans="2:5">
      <c r="B30" s="89" t="s">
        <v>44</v>
      </c>
      <c r="E30" s="90"/>
    </row>
    <row r="31" spans="2:5">
      <c r="B31" s="91" t="s">
        <v>45</v>
      </c>
      <c r="C31" s="92"/>
      <c r="D31" s="93">
        <f>8773-D32</f>
        <v>8374</v>
      </c>
      <c r="E31" s="94">
        <f>+D31</f>
        <v>8374</v>
      </c>
    </row>
    <row r="32" spans="2:5">
      <c r="B32" t="s">
        <v>46</v>
      </c>
      <c r="D32" s="82">
        <v>399</v>
      </c>
      <c r="E32" s="82">
        <v>399</v>
      </c>
    </row>
    <row r="33" spans="2:5">
      <c r="B33" t="s">
        <v>47</v>
      </c>
      <c r="D33" s="82">
        <v>200</v>
      </c>
      <c r="E33" s="82"/>
    </row>
    <row r="34" spans="2:5">
      <c r="B34" t="s">
        <v>48</v>
      </c>
      <c r="E34" s="82">
        <v>500</v>
      </c>
    </row>
    <row r="35" spans="2:5">
      <c r="B35" s="1" t="s">
        <v>49</v>
      </c>
      <c r="C35" s="1"/>
      <c r="D35" s="83">
        <f>SUM(D29:D34)</f>
        <v>8973</v>
      </c>
      <c r="E35" s="83">
        <f>SUM(E29:E34)</f>
        <v>9273</v>
      </c>
    </row>
    <row r="37" ht="15.75"/>
    <row r="38" spans="2:5">
      <c r="B38" s="95" t="s">
        <v>50</v>
      </c>
      <c r="C38" s="96"/>
      <c r="D38" s="97" t="s">
        <v>51</v>
      </c>
      <c r="E38" s="98" t="s">
        <v>52</v>
      </c>
    </row>
    <row r="39" spans="2:5">
      <c r="B39" s="99"/>
      <c r="C39" s="18"/>
      <c r="D39" s="100"/>
      <c r="E39" s="101"/>
    </row>
    <row r="40" spans="2:5">
      <c r="B40" s="99" t="s">
        <v>53</v>
      </c>
      <c r="C40" s="18"/>
      <c r="D40" s="100">
        <v>8402.36</v>
      </c>
      <c r="E40" s="101">
        <v>8126.54</v>
      </c>
    </row>
    <row r="41" spans="2:5">
      <c r="B41" s="99"/>
      <c r="C41" s="18"/>
      <c r="D41" s="100"/>
      <c r="E41" s="101"/>
    </row>
    <row r="42" spans="2:5">
      <c r="B42" s="99" t="s">
        <v>54</v>
      </c>
      <c r="C42" s="18"/>
      <c r="D42" s="100">
        <v>75</v>
      </c>
      <c r="E42" s="101">
        <v>0</v>
      </c>
    </row>
    <row r="43" spans="2:5">
      <c r="B43" s="99"/>
      <c r="C43" s="18"/>
      <c r="D43" s="100"/>
      <c r="E43" s="101"/>
    </row>
    <row r="44" spans="2:5">
      <c r="B44" s="99"/>
      <c r="C44" s="18"/>
      <c r="D44" s="100"/>
      <c r="E44" s="101"/>
    </row>
    <row r="45" spans="2:5">
      <c r="B45" s="99" t="s">
        <v>55</v>
      </c>
      <c r="C45" s="18"/>
      <c r="D45" s="100">
        <f>+D40-D42</f>
        <v>8327.36</v>
      </c>
      <c r="E45" s="102">
        <f>+E40-E42</f>
        <v>8126.54</v>
      </c>
    </row>
    <row r="46" spans="2:5">
      <c r="B46" s="99"/>
      <c r="C46" s="18"/>
      <c r="D46" s="100"/>
      <c r="E46" s="101"/>
    </row>
    <row r="47" spans="2:5">
      <c r="B47" s="99"/>
      <c r="C47" s="18"/>
      <c r="D47" s="18" t="s">
        <v>56</v>
      </c>
      <c r="E47" s="101" t="s">
        <v>57</v>
      </c>
    </row>
    <row r="48" ht="15.75" spans="2:5">
      <c r="B48" s="103"/>
      <c r="C48" s="104"/>
      <c r="D48" s="104" t="s">
        <v>58</v>
      </c>
      <c r="E48" s="105" t="s">
        <v>58</v>
      </c>
    </row>
    <row r="49" spans="2:5">
      <c r="B49" s="17"/>
      <c r="C49" s="17"/>
      <c r="D49" s="106"/>
      <c r="E49" s="17"/>
    </row>
  </sheetData>
  <hyperlinks>
    <hyperlink ref="G9" r:id="rId1" display="http://www.spurstow-pc.gov.uk/Parish-Council-Finances.aspx" tooltip="http://www.spurstow-pc.gov.uk/Parish-Council-Finances.aspx"/>
  </hyperlink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U50"/>
  <sheetViews>
    <sheetView zoomScale="90" zoomScaleNormal="90" topLeftCell="C1" workbookViewId="0">
      <pane ySplit="1170" topLeftCell="A1" activePane="bottomLeft"/>
      <selection/>
      <selection pane="bottomLeft" activeCell="F14" sqref="F14"/>
    </sheetView>
  </sheetViews>
  <sheetFormatPr defaultColWidth="9" defaultRowHeight="15"/>
  <cols>
    <col min="1" max="1" width="1.71428571428571" style="22" hidden="1" customWidth="1"/>
    <col min="2" max="2" width="8.40952380952381" style="22" hidden="1" customWidth="1"/>
    <col min="3" max="3" width="8.57142857142857" style="22" customWidth="1"/>
    <col min="4" max="4" width="10.7904761904762" style="23" customWidth="1"/>
    <col min="5" max="5" width="13.1428571428571" style="22" customWidth="1"/>
    <col min="6" max="6" width="21.4285714285714" style="22" customWidth="1"/>
    <col min="7" max="7" width="50.8571428571429" style="22" customWidth="1"/>
    <col min="8" max="8" width="3.85714285714286" style="22" hidden="1" customWidth="1"/>
    <col min="9" max="9" width="10.5714285714286" style="23" customWidth="1"/>
    <col min="10" max="10" width="13.7142857142857" style="23" customWidth="1"/>
    <col min="11" max="11" width="41.1428571428571" style="23" customWidth="1"/>
    <col min="12" max="12" width="13.0095238095238" style="24" customWidth="1"/>
    <col min="13" max="13" width="3.14285714285714" style="20" hidden="1" customWidth="1"/>
    <col min="14" max="14" width="8" style="20" hidden="1" customWidth="1"/>
    <col min="15" max="15" width="19.4285714285714" style="20" customWidth="1"/>
    <col min="16" max="16" width="10.1428571428571" style="25" customWidth="1"/>
    <col min="17" max="17" width="10.1428571428571" style="25"/>
    <col min="18" max="18" width="9.57142857142857" style="20" customWidth="1"/>
    <col min="19" max="21" width="9" style="20"/>
    <col min="22" max="16384" width="9" style="22"/>
  </cols>
  <sheetData>
    <row r="1" ht="21" spans="3:3">
      <c r="C1" s="26" t="s">
        <v>59</v>
      </c>
    </row>
    <row r="2" ht="30" spans="2:15">
      <c r="B2" s="22" t="s">
        <v>60</v>
      </c>
      <c r="C2" s="22" t="s">
        <v>61</v>
      </c>
      <c r="D2" s="23" t="s">
        <v>62</v>
      </c>
      <c r="E2" s="22" t="s">
        <v>63</v>
      </c>
      <c r="F2" s="27" t="s">
        <v>64</v>
      </c>
      <c r="I2" s="60" t="s">
        <v>65</v>
      </c>
      <c r="J2" s="60" t="s">
        <v>66</v>
      </c>
      <c r="K2" s="60"/>
      <c r="L2" s="61" t="s">
        <v>67</v>
      </c>
      <c r="O2" s="53" t="s">
        <v>68</v>
      </c>
    </row>
    <row r="3" spans="9:14">
      <c r="I3" s="60" t="s">
        <v>69</v>
      </c>
      <c r="J3" s="60" t="s">
        <v>69</v>
      </c>
      <c r="K3" s="60" t="s">
        <v>70</v>
      </c>
      <c r="L3" s="62" t="s">
        <v>69</v>
      </c>
      <c r="N3" s="20" t="s">
        <v>71</v>
      </c>
    </row>
    <row r="4" spans="2:12">
      <c r="B4" s="22" t="s">
        <v>72</v>
      </c>
      <c r="C4" s="22">
        <v>100661</v>
      </c>
      <c r="D4" s="23" t="s">
        <v>72</v>
      </c>
      <c r="F4" s="28" t="s">
        <v>73</v>
      </c>
      <c r="G4" s="22" t="s">
        <v>74</v>
      </c>
      <c r="L4" s="63">
        <v>8327.36</v>
      </c>
    </row>
    <row r="5" spans="2:15">
      <c r="B5" s="22" t="s">
        <v>72</v>
      </c>
      <c r="C5" s="22">
        <v>100656</v>
      </c>
      <c r="D5" s="23" t="s">
        <v>72</v>
      </c>
      <c r="F5" s="28" t="s">
        <v>75</v>
      </c>
      <c r="G5" s="22" t="s">
        <v>76</v>
      </c>
      <c r="I5" s="23">
        <v>1750</v>
      </c>
      <c r="L5" s="63">
        <f t="shared" ref="L5:L10" si="0">L4+I5-J5</f>
        <v>10077.36</v>
      </c>
      <c r="N5" s="20" t="s">
        <v>77</v>
      </c>
      <c r="O5" s="20" t="s">
        <v>1</v>
      </c>
    </row>
    <row r="6" spans="6:15">
      <c r="F6" s="29" t="s">
        <v>78</v>
      </c>
      <c r="G6" s="29" t="s">
        <v>79</v>
      </c>
      <c r="H6" s="30"/>
      <c r="I6" s="64"/>
      <c r="J6" s="64">
        <v>81.65</v>
      </c>
      <c r="K6" s="64"/>
      <c r="L6" s="63">
        <f t="shared" si="0"/>
        <v>9995.71</v>
      </c>
      <c r="O6" s="20" t="s">
        <v>32</v>
      </c>
    </row>
    <row r="7" spans="2:15">
      <c r="B7" s="22" t="s">
        <v>80</v>
      </c>
      <c r="C7" s="22">
        <v>100655</v>
      </c>
      <c r="D7" s="23">
        <v>335.25</v>
      </c>
      <c r="E7" s="31">
        <v>43208</v>
      </c>
      <c r="F7" s="29" t="s">
        <v>78</v>
      </c>
      <c r="G7" s="29" t="s">
        <v>81</v>
      </c>
      <c r="H7" s="30"/>
      <c r="I7" s="65"/>
      <c r="J7" s="64">
        <f>335.25-81.65</f>
        <v>253.6</v>
      </c>
      <c r="K7" s="64" t="s">
        <v>82</v>
      </c>
      <c r="L7" s="63">
        <f t="shared" si="0"/>
        <v>9742.11</v>
      </c>
      <c r="M7" s="66"/>
      <c r="N7" s="20" t="s">
        <v>77</v>
      </c>
      <c r="O7" s="20" t="s">
        <v>27</v>
      </c>
    </row>
    <row r="8" spans="2:15">
      <c r="B8" s="22" t="s">
        <v>80</v>
      </c>
      <c r="C8" s="22">
        <v>100659</v>
      </c>
      <c r="D8" s="23">
        <v>63.4</v>
      </c>
      <c r="E8" s="31">
        <v>43235</v>
      </c>
      <c r="F8" s="28" t="s">
        <v>78</v>
      </c>
      <c r="G8" s="32" t="s">
        <v>83</v>
      </c>
      <c r="H8" s="20"/>
      <c r="I8" s="63"/>
      <c r="J8" s="24">
        <v>63.4</v>
      </c>
      <c r="K8" s="24"/>
      <c r="L8" s="63">
        <f t="shared" si="0"/>
        <v>9678.71</v>
      </c>
      <c r="M8" s="66"/>
      <c r="N8" s="20" t="s">
        <v>77</v>
      </c>
      <c r="O8" s="20" t="s">
        <v>27</v>
      </c>
    </row>
    <row r="9" spans="2:15">
      <c r="B9" s="22" t="s">
        <v>80</v>
      </c>
      <c r="C9" s="22">
        <v>100658</v>
      </c>
      <c r="D9" s="23">
        <v>91.35</v>
      </c>
      <c r="E9" s="31">
        <v>43231</v>
      </c>
      <c r="F9" s="28" t="s">
        <v>78</v>
      </c>
      <c r="G9" s="32" t="s">
        <v>84</v>
      </c>
      <c r="H9" s="20"/>
      <c r="I9" s="63"/>
      <c r="J9" s="24">
        <v>91.35</v>
      </c>
      <c r="K9" s="24"/>
      <c r="L9" s="63">
        <f t="shared" si="0"/>
        <v>9587.36</v>
      </c>
      <c r="M9" s="66"/>
      <c r="N9" s="20" t="s">
        <v>77</v>
      </c>
      <c r="O9" s="20" t="s">
        <v>32</v>
      </c>
    </row>
    <row r="10" spans="5:15">
      <c r="E10" s="31"/>
      <c r="F10" s="28" t="s">
        <v>85</v>
      </c>
      <c r="G10" s="32" t="s">
        <v>86</v>
      </c>
      <c r="H10" s="20"/>
      <c r="I10" s="63">
        <v>1150</v>
      </c>
      <c r="J10" s="24"/>
      <c r="K10" s="24"/>
      <c r="L10" s="63">
        <f t="shared" si="0"/>
        <v>10737.36</v>
      </c>
      <c r="M10" s="66"/>
      <c r="N10" s="20" t="s">
        <v>77</v>
      </c>
      <c r="O10" s="20" t="s">
        <v>87</v>
      </c>
    </row>
    <row r="11" spans="2:15">
      <c r="B11" s="22" t="s">
        <v>80</v>
      </c>
      <c r="C11" s="22">
        <v>100660</v>
      </c>
      <c r="D11" s="23">
        <v>16.54</v>
      </c>
      <c r="E11" s="31">
        <v>43237</v>
      </c>
      <c r="F11" s="32" t="s">
        <v>78</v>
      </c>
      <c r="G11" s="32" t="s">
        <v>88</v>
      </c>
      <c r="H11" s="20"/>
      <c r="I11" s="63"/>
      <c r="J11" s="24">
        <v>16.54</v>
      </c>
      <c r="K11" s="24"/>
      <c r="L11" s="63">
        <f t="shared" ref="L11:L21" si="1">L10+I11-J11</f>
        <v>10720.82</v>
      </c>
      <c r="M11" s="66"/>
      <c r="N11" s="20" t="s">
        <v>89</v>
      </c>
      <c r="O11" s="20" t="s">
        <v>32</v>
      </c>
    </row>
    <row r="12" spans="6:15">
      <c r="F12" s="33" t="s">
        <v>90</v>
      </c>
      <c r="G12" s="33" t="s">
        <v>91</v>
      </c>
      <c r="H12" s="34"/>
      <c r="I12" s="67"/>
      <c r="J12" s="68">
        <v>122.4</v>
      </c>
      <c r="K12" s="68"/>
      <c r="L12" s="63">
        <f t="shared" si="1"/>
        <v>10598.42</v>
      </c>
      <c r="M12" s="66"/>
      <c r="N12" s="20" t="s">
        <v>77</v>
      </c>
      <c r="O12" s="20" t="s">
        <v>32</v>
      </c>
    </row>
    <row r="13" spans="2:15">
      <c r="B13" s="22" t="s">
        <v>80</v>
      </c>
      <c r="C13" s="22">
        <v>100657</v>
      </c>
      <c r="D13" s="23">
        <v>47.4</v>
      </c>
      <c r="E13" s="31">
        <v>43238</v>
      </c>
      <c r="F13" s="33" t="s">
        <v>90</v>
      </c>
      <c r="G13" s="33" t="s">
        <v>92</v>
      </c>
      <c r="H13" s="34"/>
      <c r="I13" s="67"/>
      <c r="J13" s="68">
        <v>-75</v>
      </c>
      <c r="K13" s="68" t="s">
        <v>93</v>
      </c>
      <c r="L13" s="63">
        <f t="shared" si="1"/>
        <v>10673.42</v>
      </c>
      <c r="M13" s="66"/>
      <c r="N13" s="20" t="s">
        <v>77</v>
      </c>
      <c r="O13" s="20" t="str">
        <f>+O12</f>
        <v>All other payments</v>
      </c>
    </row>
    <row r="14" spans="6:15">
      <c r="F14" s="35" t="s">
        <v>94</v>
      </c>
      <c r="G14" s="35" t="s">
        <v>95</v>
      </c>
      <c r="H14" s="36"/>
      <c r="I14" s="69"/>
      <c r="J14" s="70">
        <v>27</v>
      </c>
      <c r="K14" s="70"/>
      <c r="L14" s="63">
        <f t="shared" si="1"/>
        <v>10646.42</v>
      </c>
      <c r="M14" s="66"/>
      <c r="O14" s="20" t="str">
        <f>+O13</f>
        <v>All other payments</v>
      </c>
    </row>
    <row r="15" spans="2:15">
      <c r="B15" s="22" t="s">
        <v>80</v>
      </c>
      <c r="C15" s="22">
        <v>100662</v>
      </c>
      <c r="D15" s="23">
        <v>241.37</v>
      </c>
      <c r="E15" s="31">
        <v>43264</v>
      </c>
      <c r="F15" s="35" t="s">
        <v>94</v>
      </c>
      <c r="G15" s="35" t="s">
        <v>96</v>
      </c>
      <c r="H15" s="36"/>
      <c r="I15" s="69"/>
      <c r="J15" s="69">
        <f>241.37-27</f>
        <v>214.37</v>
      </c>
      <c r="K15" s="69" t="s">
        <v>97</v>
      </c>
      <c r="L15" s="63">
        <f t="shared" si="1"/>
        <v>10432.05</v>
      </c>
      <c r="M15" s="66"/>
      <c r="N15" s="20" t="s">
        <v>77</v>
      </c>
      <c r="O15" s="20" t="s">
        <v>27</v>
      </c>
    </row>
    <row r="16" spans="2:15">
      <c r="B16" s="22" t="s">
        <v>80</v>
      </c>
      <c r="C16" s="22">
        <v>100663</v>
      </c>
      <c r="D16" s="23">
        <v>53.59</v>
      </c>
      <c r="E16" s="31">
        <v>43257</v>
      </c>
      <c r="F16" s="37" t="s">
        <v>94</v>
      </c>
      <c r="G16" s="38" t="s">
        <v>83</v>
      </c>
      <c r="H16" s="38"/>
      <c r="I16" s="71"/>
      <c r="J16" s="71">
        <v>53.59</v>
      </c>
      <c r="K16" s="71" t="s">
        <v>98</v>
      </c>
      <c r="L16" s="63">
        <f t="shared" si="1"/>
        <v>10378.46</v>
      </c>
      <c r="M16" s="66"/>
      <c r="N16" s="20" t="s">
        <v>99</v>
      </c>
      <c r="O16" s="20" t="s">
        <v>27</v>
      </c>
    </row>
    <row r="17" spans="2:15">
      <c r="B17" s="22" t="s">
        <v>80</v>
      </c>
      <c r="C17" s="22">
        <v>100664</v>
      </c>
      <c r="D17" s="23">
        <v>30.49</v>
      </c>
      <c r="E17" s="31">
        <v>43257</v>
      </c>
      <c r="F17" s="32" t="s">
        <v>94</v>
      </c>
      <c r="G17" s="20" t="s">
        <v>88</v>
      </c>
      <c r="H17" s="20"/>
      <c r="I17" s="63"/>
      <c r="J17" s="63">
        <v>30.49</v>
      </c>
      <c r="K17" s="63"/>
      <c r="L17" s="63">
        <f t="shared" si="1"/>
        <v>10347.97</v>
      </c>
      <c r="M17" s="66"/>
      <c r="N17" s="20" t="s">
        <v>99</v>
      </c>
      <c r="O17" s="20" t="s">
        <v>32</v>
      </c>
    </row>
    <row r="18" spans="2:15">
      <c r="B18" s="22" t="s">
        <v>80</v>
      </c>
      <c r="C18" s="22">
        <v>100665</v>
      </c>
      <c r="D18" s="23">
        <v>313.38</v>
      </c>
      <c r="E18" s="31">
        <v>43278</v>
      </c>
      <c r="F18" s="28" t="s">
        <v>100</v>
      </c>
      <c r="G18" s="20" t="s">
        <v>101</v>
      </c>
      <c r="H18" s="20"/>
      <c r="I18" s="63"/>
      <c r="J18" s="63">
        <v>313.38</v>
      </c>
      <c r="K18" s="63"/>
      <c r="L18" s="63">
        <f t="shared" si="1"/>
        <v>10034.59</v>
      </c>
      <c r="M18" s="66"/>
      <c r="N18" s="20" t="s">
        <v>77</v>
      </c>
      <c r="O18" s="20" t="s">
        <v>32</v>
      </c>
    </row>
    <row r="19" spans="2:15">
      <c r="B19" s="22" t="s">
        <v>80</v>
      </c>
      <c r="C19" s="22">
        <v>100666</v>
      </c>
      <c r="D19" s="23">
        <v>8</v>
      </c>
      <c r="E19" s="31">
        <v>43278</v>
      </c>
      <c r="F19" s="28" t="s">
        <v>100</v>
      </c>
      <c r="G19" s="20" t="s">
        <v>102</v>
      </c>
      <c r="H19" s="20"/>
      <c r="I19" s="63"/>
      <c r="J19" s="63">
        <v>8</v>
      </c>
      <c r="K19" s="63"/>
      <c r="L19" s="63">
        <f t="shared" si="1"/>
        <v>10026.59</v>
      </c>
      <c r="M19" s="66"/>
      <c r="O19" s="20" t="s">
        <v>32</v>
      </c>
    </row>
    <row r="20" spans="2:15">
      <c r="B20" s="22" t="s">
        <v>80</v>
      </c>
      <c r="C20" s="22">
        <v>100667</v>
      </c>
      <c r="D20" s="23">
        <v>61.87</v>
      </c>
      <c r="E20" s="31">
        <v>43304</v>
      </c>
      <c r="F20" s="28" t="s">
        <v>103</v>
      </c>
      <c r="G20" s="20" t="s">
        <v>84</v>
      </c>
      <c r="H20" s="20"/>
      <c r="I20" s="63"/>
      <c r="J20" s="63">
        <v>61.87</v>
      </c>
      <c r="K20" s="63"/>
      <c r="L20" s="63">
        <f t="shared" si="1"/>
        <v>9964.72</v>
      </c>
      <c r="M20" s="66"/>
      <c r="N20" s="20" t="s">
        <v>99</v>
      </c>
      <c r="O20" s="20" t="s">
        <v>32</v>
      </c>
    </row>
    <row r="21" ht="15.75" spans="6:15">
      <c r="F21" s="28" t="s">
        <v>104</v>
      </c>
      <c r="G21" s="39" t="s">
        <v>105</v>
      </c>
      <c r="H21" s="20"/>
      <c r="I21" s="63">
        <v>1750</v>
      </c>
      <c r="J21" s="63"/>
      <c r="K21" s="63"/>
      <c r="L21" s="63">
        <f t="shared" si="1"/>
        <v>11714.72</v>
      </c>
      <c r="M21" s="66"/>
      <c r="O21" s="20" t="s">
        <v>1</v>
      </c>
    </row>
    <row r="22" ht="15.75" spans="2:15">
      <c r="B22" s="22" t="s">
        <v>80</v>
      </c>
      <c r="C22" s="22">
        <v>100669</v>
      </c>
      <c r="D22" s="23">
        <v>535.6</v>
      </c>
      <c r="E22" s="31">
        <v>43385</v>
      </c>
      <c r="F22" s="28" t="s">
        <v>106</v>
      </c>
      <c r="G22" s="39" t="s">
        <v>107</v>
      </c>
      <c r="H22" s="20"/>
      <c r="I22" s="63"/>
      <c r="J22" s="63">
        <v>535.6</v>
      </c>
      <c r="K22" s="63"/>
      <c r="L22" s="63">
        <f t="shared" ref="L22:L27" si="2">L21+I22-J22</f>
        <v>11179.12</v>
      </c>
      <c r="M22" s="66"/>
      <c r="N22" s="20" t="s">
        <v>77</v>
      </c>
      <c r="O22" s="20" t="s">
        <v>32</v>
      </c>
    </row>
    <row r="23" ht="13" customHeight="1" spans="2:15">
      <c r="B23" s="22" t="s">
        <v>80</v>
      </c>
      <c r="C23" s="22">
        <v>100668</v>
      </c>
      <c r="D23" s="23">
        <v>50</v>
      </c>
      <c r="E23" s="31">
        <v>43388</v>
      </c>
      <c r="F23" s="28" t="s">
        <v>106</v>
      </c>
      <c r="G23" s="40" t="s">
        <v>108</v>
      </c>
      <c r="H23" s="20"/>
      <c r="I23" s="63"/>
      <c r="J23" s="63">
        <v>50</v>
      </c>
      <c r="K23" s="63"/>
      <c r="L23" s="63">
        <f t="shared" si="2"/>
        <v>11129.12</v>
      </c>
      <c r="M23" s="66"/>
      <c r="N23" s="20" t="s">
        <v>77</v>
      </c>
      <c r="O23" s="20" t="s">
        <v>32</v>
      </c>
    </row>
    <row r="24" ht="15.75" spans="6:15">
      <c r="F24" s="41" t="str">
        <f>+F25</f>
        <v>30th September 2018</v>
      </c>
      <c r="G24" s="42" t="s">
        <v>79</v>
      </c>
      <c r="H24" s="43"/>
      <c r="I24" s="72"/>
      <c r="J24" s="72">
        <v>13.5</v>
      </c>
      <c r="K24" s="63"/>
      <c r="L24" s="63">
        <f t="shared" si="2"/>
        <v>11115.62</v>
      </c>
      <c r="M24" s="66"/>
      <c r="O24" s="20" t="s">
        <v>32</v>
      </c>
    </row>
    <row r="25" ht="15.75" spans="2:15">
      <c r="B25" s="22" t="s">
        <v>80</v>
      </c>
      <c r="C25" s="22">
        <v>100670</v>
      </c>
      <c r="D25" s="23">
        <v>388.26</v>
      </c>
      <c r="E25" s="31">
        <v>43381</v>
      </c>
      <c r="F25" s="41" t="s">
        <v>109</v>
      </c>
      <c r="G25" s="42" t="s">
        <v>110</v>
      </c>
      <c r="H25" s="43"/>
      <c r="I25" s="72"/>
      <c r="J25" s="72">
        <f>321.36+53.4</f>
        <v>374.76</v>
      </c>
      <c r="K25" s="73" t="s">
        <v>111</v>
      </c>
      <c r="L25" s="63">
        <f t="shared" si="2"/>
        <v>10740.86</v>
      </c>
      <c r="M25" s="66"/>
      <c r="N25" s="20" t="s">
        <v>77</v>
      </c>
      <c r="O25" s="20" t="s">
        <v>27</v>
      </c>
    </row>
    <row r="26" s="20" customFormat="1" ht="15.75" spans="2:17">
      <c r="B26" s="20" t="s">
        <v>112</v>
      </c>
      <c r="C26" s="20" t="s">
        <v>113</v>
      </c>
      <c r="D26" s="24">
        <v>93.37</v>
      </c>
      <c r="F26" s="32" t="s">
        <v>114</v>
      </c>
      <c r="G26" s="40" t="s">
        <v>84</v>
      </c>
      <c r="I26" s="63"/>
      <c r="J26" s="63">
        <v>93.37</v>
      </c>
      <c r="K26" s="63"/>
      <c r="L26" s="63">
        <f t="shared" si="2"/>
        <v>10647.49</v>
      </c>
      <c r="M26" s="66"/>
      <c r="N26" s="20" t="s">
        <v>99</v>
      </c>
      <c r="O26" s="20" t="s">
        <v>32</v>
      </c>
      <c r="P26" s="25"/>
      <c r="Q26" s="25"/>
    </row>
    <row r="27" s="20" customFormat="1" ht="15.75" spans="4:17">
      <c r="D27" s="24"/>
      <c r="F27" s="44" t="s">
        <v>115</v>
      </c>
      <c r="G27" s="45" t="s">
        <v>116</v>
      </c>
      <c r="H27" s="46"/>
      <c r="I27" s="74"/>
      <c r="J27" s="74">
        <v>321.36</v>
      </c>
      <c r="K27" s="74"/>
      <c r="L27" s="63">
        <f t="shared" si="2"/>
        <v>10326.13</v>
      </c>
      <c r="M27" s="66"/>
      <c r="N27" s="20" t="s">
        <v>77</v>
      </c>
      <c r="O27" s="20" t="s">
        <v>27</v>
      </c>
      <c r="P27" s="25"/>
      <c r="Q27" s="25"/>
    </row>
    <row r="28" s="20" customFormat="1" ht="15.75" spans="2:17">
      <c r="B28" s="20" t="s">
        <v>80</v>
      </c>
      <c r="C28" s="20">
        <v>100672</v>
      </c>
      <c r="D28" s="24">
        <v>359.86</v>
      </c>
      <c r="E28" s="47">
        <v>43438</v>
      </c>
      <c r="F28" s="44" t="str">
        <f>+F27</f>
        <v>4th December 2018</v>
      </c>
      <c r="G28" s="45" t="s">
        <v>117</v>
      </c>
      <c r="H28" s="46"/>
      <c r="I28" s="74"/>
      <c r="J28" s="74">
        <f>25+13.5</f>
        <v>38.5</v>
      </c>
      <c r="K28" s="74" t="s">
        <v>118</v>
      </c>
      <c r="L28" s="63">
        <f t="shared" ref="L25:L35" si="3">L27+I28-J28</f>
        <v>10287.63</v>
      </c>
      <c r="M28" s="66"/>
      <c r="O28" s="20" t="s">
        <v>32</v>
      </c>
      <c r="P28" s="25"/>
      <c r="Q28" s="25"/>
    </row>
    <row r="29" s="20" customFormat="1" ht="15.75" spans="2:17">
      <c r="B29" s="20" t="s">
        <v>80</v>
      </c>
      <c r="C29" s="20">
        <v>100671</v>
      </c>
      <c r="D29" s="24">
        <v>35</v>
      </c>
      <c r="E29" s="47">
        <v>43444</v>
      </c>
      <c r="F29" s="32" t="s">
        <v>119</v>
      </c>
      <c r="G29" s="40" t="s">
        <v>120</v>
      </c>
      <c r="I29" s="63"/>
      <c r="J29" s="63">
        <v>35</v>
      </c>
      <c r="K29" s="63"/>
      <c r="L29" s="63">
        <f t="shared" si="3"/>
        <v>10252.63</v>
      </c>
      <c r="M29" s="66"/>
      <c r="N29" s="20" t="s">
        <v>99</v>
      </c>
      <c r="O29" s="20" t="s">
        <v>32</v>
      </c>
      <c r="P29" s="25"/>
      <c r="Q29" s="25"/>
    </row>
    <row r="30" ht="15.75" spans="2:15">
      <c r="B30" s="22" t="s">
        <v>112</v>
      </c>
      <c r="C30" s="22" t="s">
        <v>113</v>
      </c>
      <c r="D30" s="23">
        <v>93.37</v>
      </c>
      <c r="F30" s="28" t="s">
        <v>121</v>
      </c>
      <c r="G30" s="40" t="s">
        <v>84</v>
      </c>
      <c r="H30" s="20"/>
      <c r="I30" s="63"/>
      <c r="J30" s="63">
        <v>93.37</v>
      </c>
      <c r="K30" s="63"/>
      <c r="L30" s="63">
        <f t="shared" si="3"/>
        <v>10159.26</v>
      </c>
      <c r="M30" s="66"/>
      <c r="N30" s="20" t="s">
        <v>77</v>
      </c>
      <c r="O30" s="20" t="s">
        <v>32</v>
      </c>
    </row>
    <row r="31" ht="15.75" spans="2:15">
      <c r="B31" s="22" t="s">
        <v>80</v>
      </c>
      <c r="C31" s="22">
        <v>100673</v>
      </c>
      <c r="D31" s="23">
        <v>360</v>
      </c>
      <c r="E31" s="31">
        <v>43538</v>
      </c>
      <c r="F31" s="28" t="s">
        <v>122</v>
      </c>
      <c r="G31" s="40" t="s">
        <v>123</v>
      </c>
      <c r="H31" s="20"/>
      <c r="I31" s="63"/>
      <c r="J31" s="63">
        <v>360</v>
      </c>
      <c r="K31" s="63"/>
      <c r="L31" s="63">
        <f t="shared" si="3"/>
        <v>9799.26</v>
      </c>
      <c r="M31" s="66"/>
      <c r="N31" s="20" t="s">
        <v>77</v>
      </c>
      <c r="O31" s="20" t="s">
        <v>32</v>
      </c>
    </row>
    <row r="32" spans="2:15">
      <c r="B32" s="22" t="s">
        <v>80</v>
      </c>
      <c r="C32" s="22">
        <v>100674</v>
      </c>
      <c r="D32" s="23">
        <v>762.2</v>
      </c>
      <c r="E32" s="31">
        <v>43552</v>
      </c>
      <c r="F32" s="28" t="s">
        <v>124</v>
      </c>
      <c r="G32" s="20" t="s">
        <v>125</v>
      </c>
      <c r="H32" s="20"/>
      <c r="I32" s="63"/>
      <c r="J32" s="63">
        <v>762.2</v>
      </c>
      <c r="K32" s="63"/>
      <c r="L32" s="63">
        <f t="shared" si="3"/>
        <v>9037.06</v>
      </c>
      <c r="M32" s="66"/>
      <c r="O32" s="20" t="s">
        <v>32</v>
      </c>
    </row>
    <row r="33" ht="15.75" spans="2:15">
      <c r="B33" s="22" t="s">
        <v>80</v>
      </c>
      <c r="C33" s="22">
        <v>100675</v>
      </c>
      <c r="D33" s="23">
        <v>500</v>
      </c>
      <c r="E33" s="31">
        <v>43551</v>
      </c>
      <c r="F33" s="28" t="s">
        <v>124</v>
      </c>
      <c r="G33" s="40" t="s">
        <v>126</v>
      </c>
      <c r="H33" s="20"/>
      <c r="I33" s="63"/>
      <c r="J33" s="63">
        <v>500</v>
      </c>
      <c r="K33" s="63"/>
      <c r="L33" s="63">
        <f t="shared" si="3"/>
        <v>8537.06</v>
      </c>
      <c r="M33" s="66"/>
      <c r="O33" s="20" t="s">
        <v>32</v>
      </c>
    </row>
    <row r="34" ht="15.75" spans="6:15">
      <c r="F34" s="48" t="s">
        <v>127</v>
      </c>
      <c r="G34" s="49" t="s">
        <v>79</v>
      </c>
      <c r="H34" s="50"/>
      <c r="I34" s="75"/>
      <c r="J34" s="75">
        <f>13.5+23.4+10-1</f>
        <v>45.9</v>
      </c>
      <c r="K34" s="75" t="s">
        <v>128</v>
      </c>
      <c r="L34" s="63">
        <f t="shared" si="3"/>
        <v>8491.16</v>
      </c>
      <c r="M34" s="66"/>
      <c r="O34" s="20" t="str">
        <f>+O33</f>
        <v>All other payments</v>
      </c>
    </row>
    <row r="35" ht="20" customHeight="1" spans="2:15">
      <c r="B35" s="22" t="s">
        <v>80</v>
      </c>
      <c r="C35" s="22">
        <v>100676</v>
      </c>
      <c r="D35" s="23">
        <v>410.52</v>
      </c>
      <c r="E35" s="31">
        <v>43546</v>
      </c>
      <c r="F35" s="48" t="s">
        <v>124</v>
      </c>
      <c r="G35" s="49" t="s">
        <v>81</v>
      </c>
      <c r="H35" s="50"/>
      <c r="I35" s="75"/>
      <c r="J35" s="75">
        <f>321.36+43.26</f>
        <v>364.62</v>
      </c>
      <c r="K35" s="75" t="s">
        <v>129</v>
      </c>
      <c r="L35" s="63">
        <f t="shared" si="3"/>
        <v>8126.54</v>
      </c>
      <c r="M35" s="66"/>
      <c r="O35" s="20" t="s">
        <v>27</v>
      </c>
    </row>
    <row r="36" s="21" customFormat="1" spans="4:21">
      <c r="D36" s="51">
        <f>SUM(D4:D35)</f>
        <v>4850.82</v>
      </c>
      <c r="F36" s="52" t="s">
        <v>130</v>
      </c>
      <c r="G36" s="53"/>
      <c r="I36" s="51">
        <f>SUM(I4:I35)</f>
        <v>4650</v>
      </c>
      <c r="J36" s="51">
        <f>SUM(J4:J35)</f>
        <v>4850.82</v>
      </c>
      <c r="K36" s="51"/>
      <c r="L36" s="76"/>
      <c r="M36" s="53"/>
      <c r="N36" s="53"/>
      <c r="O36" s="53"/>
      <c r="P36" s="77"/>
      <c r="Q36" s="77"/>
      <c r="R36" s="53"/>
      <c r="S36" s="53"/>
      <c r="T36" s="53"/>
      <c r="U36" s="53"/>
    </row>
    <row r="37" s="21" customFormat="1" spans="4:21">
      <c r="D37" s="51">
        <f>+D36-J36</f>
        <v>0</v>
      </c>
      <c r="I37" s="51"/>
      <c r="J37" s="51"/>
      <c r="K37" s="51"/>
      <c r="L37" s="76"/>
      <c r="M37" s="53"/>
      <c r="N37" s="53"/>
      <c r="O37" s="53"/>
      <c r="P37" s="77"/>
      <c r="Q37" s="77"/>
      <c r="R37" s="53"/>
      <c r="S37" s="53"/>
      <c r="T37" s="53"/>
      <c r="U37" s="53"/>
    </row>
    <row r="38" spans="16:17">
      <c r="P38" s="77"/>
      <c r="Q38" s="77"/>
    </row>
    <row r="39" spans="3:3">
      <c r="C39" s="22" t="s">
        <v>131</v>
      </c>
    </row>
    <row r="40" ht="15.75"/>
    <row r="41" spans="7:9">
      <c r="G41" s="54" t="s">
        <v>132</v>
      </c>
      <c r="H41" s="55"/>
      <c r="I41" s="78" t="s">
        <v>69</v>
      </c>
    </row>
    <row r="42" spans="7:9">
      <c r="G42" s="56" t="s">
        <v>133</v>
      </c>
      <c r="I42" s="79">
        <v>8402.36</v>
      </c>
    </row>
    <row r="43" spans="7:9">
      <c r="G43" s="56" t="s">
        <v>134</v>
      </c>
      <c r="I43" s="79">
        <f>-D36+D30+D26</f>
        <v>-4664.08</v>
      </c>
    </row>
    <row r="44" spans="6:9">
      <c r="F44" s="21"/>
      <c r="G44" s="56" t="s">
        <v>135</v>
      </c>
      <c r="I44" s="79">
        <f>-D30-D26</f>
        <v>-186.74</v>
      </c>
    </row>
    <row r="45" spans="7:9">
      <c r="G45" s="56" t="s">
        <v>136</v>
      </c>
      <c r="I45" s="79">
        <v>-75</v>
      </c>
    </row>
    <row r="46" spans="7:9">
      <c r="G46" s="56" t="s">
        <v>137</v>
      </c>
      <c r="I46" s="79">
        <f>+I5+I21</f>
        <v>3500</v>
      </c>
    </row>
    <row r="47" spans="7:9">
      <c r="G47" s="56" t="s">
        <v>138</v>
      </c>
      <c r="I47" s="79">
        <f>+I10</f>
        <v>1150</v>
      </c>
    </row>
    <row r="48" spans="7:9">
      <c r="G48" s="56"/>
      <c r="I48" s="79"/>
    </row>
    <row r="49" spans="7:9">
      <c r="G49" s="57" t="s">
        <v>139</v>
      </c>
      <c r="H49" s="21"/>
      <c r="I49" s="80">
        <f>SUM(I42:I47)</f>
        <v>8126.54</v>
      </c>
    </row>
    <row r="50" ht="15.75" spans="7:9">
      <c r="G50" s="58"/>
      <c r="H50" s="59"/>
      <c r="I50" s="81">
        <f>+I49-8126.54</f>
        <v>0</v>
      </c>
    </row>
  </sheetData>
  <pageMargins left="0.699305555555556" right="0.699305555555556" top="0.75" bottom="0.75" header="0.3" footer="0.3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M82:M91"/>
  <sheetViews>
    <sheetView topLeftCell="A34" workbookViewId="0">
      <selection activeCell="P53" sqref="P53"/>
    </sheetView>
  </sheetViews>
  <sheetFormatPr defaultColWidth="9.14285714285714" defaultRowHeight="15"/>
  <cols>
    <col min="13" max="13" width="10.1428571428571"/>
  </cols>
  <sheetData>
    <row r="82" spans="13:13">
      <c r="M82" s="19"/>
    </row>
    <row r="83" spans="13:13">
      <c r="M83" s="19"/>
    </row>
    <row r="84" spans="13:13">
      <c r="M84" s="19">
        <v>8402.36</v>
      </c>
    </row>
    <row r="85" spans="13:13">
      <c r="M85" s="19">
        <v>8327.36</v>
      </c>
    </row>
    <row r="86" spans="13:13">
      <c r="M86" s="19"/>
    </row>
    <row r="87" spans="13:13">
      <c r="M87" s="19">
        <f>+M84-M85</f>
        <v>75</v>
      </c>
    </row>
    <row r="88" spans="13:13">
      <c r="M88" s="19"/>
    </row>
    <row r="89" spans="13:13">
      <c r="M89" s="19"/>
    </row>
    <row r="90" spans="13:13">
      <c r="M90" s="19"/>
    </row>
    <row r="91" spans="13:13">
      <c r="M91" s="19"/>
    </row>
  </sheetData>
  <pageMargins left="0.75" right="0.75" top="1" bottom="1" header="0.511805555555556" footer="0.511805555555556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E7" sqref="E7"/>
    </sheetView>
  </sheetViews>
  <sheetFormatPr defaultColWidth="9.14285714285714" defaultRowHeight="15"/>
  <cols>
    <col min="1" max="1" width="8.85714285714286" customWidth="1"/>
    <col min="2" max="2" width="7.57142857142857" customWidth="1"/>
    <col min="3" max="3" width="8" customWidth="1"/>
    <col min="4" max="4" width="11.4285714285714" customWidth="1"/>
    <col min="5" max="5" width="21.4285714285714" customWidth="1"/>
    <col min="6" max="6" width="15.7142857142857" customWidth="1"/>
    <col min="8" max="8" width="8" customWidth="1"/>
    <col min="9" max="9" width="15.4285714285714" customWidth="1"/>
    <col min="10" max="10" width="10.5714285714286"/>
  </cols>
  <sheetData>
    <row r="1" ht="21" spans="1:15">
      <c r="A1" s="6"/>
      <c r="B1" s="7"/>
      <c r="C1" s="8"/>
      <c r="D1" s="7"/>
      <c r="E1" s="7"/>
      <c r="F1" s="7"/>
      <c r="G1" s="8"/>
      <c r="H1" s="8"/>
      <c r="I1" s="17"/>
      <c r="J1" s="17"/>
      <c r="K1" s="17"/>
      <c r="L1" s="17"/>
      <c r="M1" s="17"/>
      <c r="N1" s="17"/>
      <c r="O1" s="17"/>
    </row>
    <row r="2" spans="1:15">
      <c r="A2" s="9"/>
      <c r="B2" s="9"/>
      <c r="C2" s="10"/>
      <c r="D2" s="11"/>
      <c r="E2" s="12"/>
      <c r="F2" s="12"/>
      <c r="G2" s="13"/>
      <c r="H2" s="10"/>
      <c r="I2" s="18"/>
      <c r="J2" s="18"/>
      <c r="K2" s="18"/>
      <c r="L2" s="17"/>
      <c r="M2" s="17"/>
      <c r="N2" s="17"/>
      <c r="O2" s="17"/>
    </row>
    <row r="3" spans="1:15">
      <c r="A3" s="7"/>
      <c r="B3" s="7"/>
      <c r="C3" s="8"/>
      <c r="D3" s="14"/>
      <c r="E3" s="15"/>
      <c r="F3" s="9"/>
      <c r="G3" s="13"/>
      <c r="H3" s="13"/>
      <c r="I3" s="17"/>
      <c r="J3" s="17"/>
      <c r="K3" s="17"/>
      <c r="L3" s="17"/>
      <c r="M3" s="17"/>
      <c r="N3" s="17"/>
      <c r="O3" s="17"/>
    </row>
    <row r="4" ht="15.75" spans="1:15">
      <c r="A4" s="9"/>
      <c r="B4" s="9"/>
      <c r="C4" s="10"/>
      <c r="D4" s="9"/>
      <c r="E4" s="12"/>
      <c r="F4" s="16"/>
      <c r="G4" s="13"/>
      <c r="H4" s="13"/>
      <c r="I4" s="17"/>
      <c r="J4" s="17"/>
      <c r="K4" s="17"/>
      <c r="L4" s="17"/>
      <c r="M4" s="17"/>
      <c r="N4" s="17"/>
      <c r="O4" s="17"/>
    </row>
    <row r="5" ht="15.75" spans="1:15">
      <c r="A5" s="9"/>
      <c r="B5" s="9"/>
      <c r="C5" s="10"/>
      <c r="D5" s="9"/>
      <c r="E5" s="12"/>
      <c r="F5" s="16"/>
      <c r="G5" s="13"/>
      <c r="H5" s="13"/>
      <c r="I5" s="18"/>
      <c r="J5" s="18"/>
      <c r="K5" s="18"/>
      <c r="L5" s="17"/>
      <c r="M5" s="17"/>
      <c r="N5" s="17"/>
      <c r="O5" s="17"/>
    </row>
    <row r="6" spans="1: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</row>
    <row r="9" spans="1:1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</row>
    <row r="10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F21"/>
  <sheetViews>
    <sheetView topLeftCell="A4" workbookViewId="0">
      <selection activeCell="D5" sqref="D5"/>
    </sheetView>
  </sheetViews>
  <sheetFormatPr defaultColWidth="9" defaultRowHeight="15" outlineLevelCol="5"/>
  <cols>
    <col min="2" max="2" width="35.8571428571429" customWidth="1"/>
  </cols>
  <sheetData>
    <row r="3" spans="2:2">
      <c r="B3" s="1" t="s">
        <v>140</v>
      </c>
    </row>
    <row r="4" spans="2:6">
      <c r="B4" t="s">
        <v>141</v>
      </c>
      <c r="F4" s="2">
        <v>770</v>
      </c>
    </row>
    <row r="5" spans="2:6">
      <c r="B5" t="s">
        <v>142</v>
      </c>
      <c r="F5" s="2">
        <v>500</v>
      </c>
    </row>
    <row r="6" spans="2:6">
      <c r="B6" t="s">
        <v>143</v>
      </c>
      <c r="F6" s="3">
        <v>401.52</v>
      </c>
    </row>
    <row r="7" spans="2:6">
      <c r="B7" t="s">
        <v>144</v>
      </c>
      <c r="F7" s="3">
        <v>10</v>
      </c>
    </row>
    <row r="8" spans="2:4">
      <c r="B8" t="s">
        <v>145</v>
      </c>
      <c r="D8" t="s">
        <v>146</v>
      </c>
    </row>
    <row r="9" ht="44.25" customHeight="1" spans="2:6">
      <c r="B9" s="4" t="s">
        <v>147</v>
      </c>
      <c r="F9">
        <v>2882.94</v>
      </c>
    </row>
    <row r="10" ht="29.25" customHeight="1" spans="2:6">
      <c r="B10" s="4" t="s">
        <v>148</v>
      </c>
      <c r="F10">
        <v>1860</v>
      </c>
    </row>
    <row r="11" spans="2:6">
      <c r="B11" t="s">
        <v>149</v>
      </c>
      <c r="F11">
        <v>1830</v>
      </c>
    </row>
    <row r="12" spans="6:6">
      <c r="F12" s="2">
        <f>SUM(F4:F11)</f>
        <v>8254.46</v>
      </c>
    </row>
    <row r="15" spans="2:2">
      <c r="B15" s="1" t="s">
        <v>150</v>
      </c>
    </row>
    <row r="16" spans="2:4">
      <c r="B16" t="s">
        <v>151</v>
      </c>
      <c r="D16" s="2">
        <v>1825</v>
      </c>
    </row>
    <row r="17" ht="33" customHeight="1" spans="2:4">
      <c r="B17" s="4" t="s">
        <v>152</v>
      </c>
      <c r="D17" s="2">
        <v>200</v>
      </c>
    </row>
    <row r="18" spans="2:2">
      <c r="B18" t="s">
        <v>153</v>
      </c>
    </row>
    <row r="19" spans="2:4">
      <c r="B19" t="s">
        <v>154</v>
      </c>
      <c r="D19">
        <v>1150</v>
      </c>
    </row>
    <row r="20" spans="2:4">
      <c r="B20" t="s">
        <v>155</v>
      </c>
      <c r="D20" s="2">
        <v>1825</v>
      </c>
    </row>
    <row r="21" spans="2:4">
      <c r="B21" s="1" t="s">
        <v>156</v>
      </c>
      <c r="D21" s="5">
        <f>SUM(D16:D20)</f>
        <v>5000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Summary</vt:lpstr>
      <vt:lpstr>Data</vt:lpstr>
      <vt:lpstr>Per Bank</vt:lpstr>
      <vt:lpstr>Sheet1</vt:lpstr>
      <vt:lpstr>Pending Payments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Spurstow</dc:creator>
  <cp:lastModifiedBy>chris</cp:lastModifiedBy>
  <dcterms:created xsi:type="dcterms:W3CDTF">2018-08-02T09:50:00Z</dcterms:created>
  <cp:lastPrinted>2019-04-09T13:16:00Z</cp:lastPrinted>
  <dcterms:modified xsi:type="dcterms:W3CDTF">2019-05-11T07:43:05Z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2057-10.2.0.7646</vt:lpwstr>
  </property>
</Properties>
</file>